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IRENA\Particija E\kikiriki 1\TENDERI\OBJAVA T9\T9D5\ZA OBJAVA T9D5\5. PREDMER PRESMETKA\"/>
    </mc:Choice>
  </mc:AlternateContent>
  <xr:revisionPtr revIDLastSave="0" documentId="13_ncr:1_{CAC4A59E-3396-4AA2-9B69-3201B9AFE50C}" xr6:coauthVersionLast="47" xr6:coauthVersionMax="47" xr10:uidLastSave="{00000000-0000-0000-0000-000000000000}"/>
  <bookViews>
    <workbookView xWindow="-120" yWindow="-120" windowWidth="29040" windowHeight="15840" activeTab="3" xr2:uid="{00000000-000D-0000-FFFF-FFFF00000000}"/>
  </bookViews>
  <sheets>
    <sheet name="Општина Гостивар" sheetId="7" r:id="rId1"/>
    <sheet name="Општина Маврово и Ростуше" sheetId="8" r:id="rId2"/>
    <sheet name="Општина Петровец" sheetId="9" r:id="rId3"/>
    <sheet name="Рекапитулар Тендер9-Дел5" sheetId="5" r:id="rId4"/>
  </sheets>
  <externalReferences>
    <externalReference r:id="rId5"/>
    <externalReference r:id="rId6"/>
  </externalReferences>
  <definedNames>
    <definedName name="bazag2" localSheetId="3">[1]Baza!$B$1:$D$82</definedName>
    <definedName name="bazag2">[2]Baza!$B$1:$D$82</definedName>
    <definedName name="_xlnm.Print_Area" localSheetId="0">'Општина Гостивар'!$A$1:$I$88</definedName>
    <definedName name="_xlnm.Print_Area" localSheetId="1">'Општина Маврово и Ростуше'!$A$1:$I$151</definedName>
    <definedName name="_xlnm.Print_Area" localSheetId="2">'Општина Петровец'!$A$1:$I$515</definedName>
    <definedName name="_xlnm.Print_Area" localSheetId="3">'Рекапитулар Тендер9-Дел5'!$A$1:$K$24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4" i="8" l="1"/>
  <c r="H133" i="8"/>
  <c r="H132" i="8"/>
  <c r="H131" i="8"/>
  <c r="H130" i="8"/>
  <c r="H129" i="8"/>
  <c r="H128" i="8"/>
  <c r="H127" i="8"/>
  <c r="H135" i="8" s="1"/>
  <c r="H124" i="8"/>
  <c r="H125" i="8" s="1"/>
  <c r="H121" i="8"/>
  <c r="H120" i="8"/>
  <c r="H119" i="8"/>
  <c r="H118" i="8"/>
  <c r="H117" i="8"/>
  <c r="H116" i="8"/>
  <c r="H122" i="8" s="1"/>
  <c r="H136" i="8" l="1"/>
  <c r="H171" i="9"/>
  <c r="H176" i="9" s="1"/>
  <c r="H324" i="9"/>
  <c r="H328" i="9"/>
  <c r="H486" i="9"/>
  <c r="H481" i="9"/>
  <c r="H167" i="9"/>
  <c r="H175" i="9"/>
  <c r="H489" i="9"/>
  <c r="H488" i="9"/>
  <c r="H490" i="9" s="1"/>
  <c r="H174" i="9"/>
  <c r="H173" i="9"/>
  <c r="H331" i="9"/>
  <c r="H330" i="9"/>
  <c r="H332" i="9" s="1"/>
  <c r="H491" i="9" l="1"/>
  <c r="H476" i="9" l="1"/>
  <c r="H162" i="9"/>
  <c r="H64" i="7"/>
  <c r="H387" i="9" l="1"/>
  <c r="H485" i="9" l="1"/>
  <c r="H484" i="9"/>
  <c r="H483" i="9"/>
  <c r="H480" i="9"/>
  <c r="H479" i="9"/>
  <c r="H478" i="9"/>
  <c r="H477" i="9"/>
  <c r="H471" i="9"/>
  <c r="H470" i="9"/>
  <c r="H469" i="9"/>
  <c r="H466" i="9"/>
  <c r="H467" i="9" s="1"/>
  <c r="H463" i="9"/>
  <c r="H462" i="9"/>
  <c r="F461" i="9"/>
  <c r="H461" i="9" s="1"/>
  <c r="H460" i="9"/>
  <c r="H459" i="9"/>
  <c r="H458" i="9"/>
  <c r="H455" i="9"/>
  <c r="H454" i="9"/>
  <c r="H453" i="9"/>
  <c r="H452" i="9"/>
  <c r="H451" i="9"/>
  <c r="H450" i="9"/>
  <c r="H449" i="9"/>
  <c r="H448" i="9"/>
  <c r="H442" i="9"/>
  <c r="H441" i="9"/>
  <c r="H440" i="9"/>
  <c r="F439" i="9"/>
  <c r="H439" i="9" s="1"/>
  <c r="H438" i="9"/>
  <c r="F437" i="9"/>
  <c r="H437" i="9" s="1"/>
  <c r="H436" i="9"/>
  <c r="H435" i="9"/>
  <c r="H434" i="9"/>
  <c r="H433" i="9"/>
  <c r="H432" i="9"/>
  <c r="H431" i="9"/>
  <c r="H430" i="9"/>
  <c r="F427" i="9"/>
  <c r="H427" i="9" s="1"/>
  <c r="H426" i="9"/>
  <c r="H425" i="9"/>
  <c r="H424" i="9"/>
  <c r="F416" i="9"/>
  <c r="F415" i="9"/>
  <c r="F414" i="9"/>
  <c r="F412" i="9"/>
  <c r="F410" i="9"/>
  <c r="H408" i="9"/>
  <c r="H422" i="9" s="1"/>
  <c r="F399" i="9"/>
  <c r="F397" i="9"/>
  <c r="H395" i="9"/>
  <c r="H394" i="9"/>
  <c r="H393" i="9"/>
  <c r="H391" i="9"/>
  <c r="H388" i="9"/>
  <c r="H386" i="9"/>
  <c r="H385" i="9"/>
  <c r="H384" i="9"/>
  <c r="H383" i="9"/>
  <c r="H379" i="9"/>
  <c r="H378" i="9"/>
  <c r="H377" i="9"/>
  <c r="H376" i="9"/>
  <c r="H375" i="9"/>
  <c r="H374" i="9"/>
  <c r="H373" i="9"/>
  <c r="H372" i="9"/>
  <c r="H371" i="9"/>
  <c r="H370" i="9"/>
  <c r="H368" i="9"/>
  <c r="H367" i="9"/>
  <c r="H363" i="9"/>
  <c r="H362" i="9"/>
  <c r="H361" i="9"/>
  <c r="H360" i="9"/>
  <c r="H359" i="9"/>
  <c r="H358" i="9"/>
  <c r="H355" i="9"/>
  <c r="H354" i="9"/>
  <c r="H353" i="9"/>
  <c r="H352" i="9"/>
  <c r="H351" i="9"/>
  <c r="H350" i="9"/>
  <c r="H347" i="9"/>
  <c r="H346" i="9"/>
  <c r="H327" i="9"/>
  <c r="H326" i="9"/>
  <c r="H323" i="9"/>
  <c r="H322" i="9"/>
  <c r="H321" i="9"/>
  <c r="H320" i="9"/>
  <c r="H319" i="9"/>
  <c r="H314" i="9"/>
  <c r="H313" i="9"/>
  <c r="H312" i="9"/>
  <c r="H309" i="9"/>
  <c r="H310" i="9" s="1"/>
  <c r="H306" i="9"/>
  <c r="H305" i="9"/>
  <c r="F304" i="9"/>
  <c r="H304" i="9" s="1"/>
  <c r="H303" i="9"/>
  <c r="H302" i="9"/>
  <c r="H301" i="9"/>
  <c r="H298" i="9"/>
  <c r="H297" i="9"/>
  <c r="H296" i="9"/>
  <c r="H295" i="9"/>
  <c r="H294" i="9"/>
  <c r="H293" i="9"/>
  <c r="H292" i="9"/>
  <c r="H291" i="9"/>
  <c r="H285" i="9"/>
  <c r="H284" i="9"/>
  <c r="H283" i="9"/>
  <c r="F282" i="9"/>
  <c r="H282" i="9" s="1"/>
  <c r="H281" i="9"/>
  <c r="F280" i="9"/>
  <c r="H280" i="9" s="1"/>
  <c r="H279" i="9"/>
  <c r="H278" i="9"/>
  <c r="H277" i="9"/>
  <c r="H276" i="9"/>
  <c r="H275" i="9"/>
  <c r="H274" i="9"/>
  <c r="H273" i="9"/>
  <c r="F270" i="9"/>
  <c r="H270" i="9" s="1"/>
  <c r="H269" i="9"/>
  <c r="H268" i="9"/>
  <c r="H267" i="9"/>
  <c r="F259" i="9"/>
  <c r="F258" i="9"/>
  <c r="F257" i="9"/>
  <c r="F255" i="9"/>
  <c r="F253" i="9"/>
  <c r="H251" i="9"/>
  <c r="F242" i="9"/>
  <c r="F240" i="9"/>
  <c r="H238" i="9"/>
  <c r="H237" i="9"/>
  <c r="H236" i="9"/>
  <c r="H231" i="9"/>
  <c r="H230" i="9"/>
  <c r="H229" i="9"/>
  <c r="H228" i="9"/>
  <c r="H227" i="9"/>
  <c r="H223" i="9"/>
  <c r="H222" i="9"/>
  <c r="H221" i="9"/>
  <c r="H220" i="9"/>
  <c r="H219" i="9"/>
  <c r="H218" i="9"/>
  <c r="H217" i="9"/>
  <c r="H216" i="9"/>
  <c r="H215" i="9"/>
  <c r="H214" i="9"/>
  <c r="H212" i="9"/>
  <c r="H211" i="9"/>
  <c r="H207" i="9"/>
  <c r="H206" i="9"/>
  <c r="H205" i="9"/>
  <c r="H204" i="9"/>
  <c r="H203" i="9"/>
  <c r="H202" i="9"/>
  <c r="H199" i="9"/>
  <c r="H198" i="9"/>
  <c r="H197" i="9"/>
  <c r="H196" i="9"/>
  <c r="H195" i="9"/>
  <c r="H194" i="9"/>
  <c r="H191" i="9"/>
  <c r="H190" i="9"/>
  <c r="H192" i="9" l="1"/>
  <c r="H336" i="9" s="1"/>
  <c r="H472" i="9"/>
  <c r="H456" i="9"/>
  <c r="H443" i="9"/>
  <c r="H406" i="9"/>
  <c r="H428" i="9"/>
  <c r="H464" i="9"/>
  <c r="H389" i="9"/>
  <c r="H380" i="9"/>
  <c r="H364" i="9"/>
  <c r="H496" i="9" s="1"/>
  <c r="H356" i="9"/>
  <c r="H495" i="9" s="1"/>
  <c r="H348" i="9"/>
  <c r="H494" i="9" s="1"/>
  <c r="H315" i="9"/>
  <c r="H208" i="9"/>
  <c r="H338" i="9" s="1"/>
  <c r="H200" i="9"/>
  <c r="H337" i="9" s="1"/>
  <c r="H299" i="9"/>
  <c r="H286" i="9"/>
  <c r="H271" i="9"/>
  <c r="H224" i="9"/>
  <c r="H232" i="9"/>
  <c r="H333" i="9"/>
  <c r="H265" i="9"/>
  <c r="H307" i="9"/>
  <c r="H499" i="9" l="1"/>
  <c r="H234" i="9"/>
  <c r="H249" i="9" s="1"/>
  <c r="H287" i="9" s="1"/>
  <c r="H339" i="9" s="1"/>
  <c r="H473" i="9"/>
  <c r="H498" i="9" s="1"/>
  <c r="H444" i="9"/>
  <c r="H497" i="9" s="1"/>
  <c r="H341" i="9"/>
  <c r="H316" i="9"/>
  <c r="H340" i="9" s="1"/>
  <c r="H500" i="9" l="1"/>
  <c r="H506" i="9" s="1"/>
  <c r="H11" i="5" s="1"/>
  <c r="I11" i="5" s="1"/>
  <c r="J11" i="5" s="1"/>
  <c r="H342" i="9"/>
  <c r="H505" i="9" l="1"/>
  <c r="H10" i="5" s="1"/>
  <c r="I10" i="5" l="1"/>
  <c r="J10" i="5" s="1"/>
  <c r="H157" i="9" l="1"/>
  <c r="H156" i="9"/>
  <c r="H155" i="9"/>
  <c r="H152" i="9"/>
  <c r="H153" i="9" s="1"/>
  <c r="H149" i="9"/>
  <c r="H148" i="9"/>
  <c r="F147" i="9"/>
  <c r="H147" i="9" s="1"/>
  <c r="H146" i="9"/>
  <c r="H145" i="9"/>
  <c r="H144" i="9"/>
  <c r="H158" i="9" l="1"/>
  <c r="H150" i="9"/>
  <c r="H141" i="9" l="1"/>
  <c r="H140" i="9"/>
  <c r="H139" i="9"/>
  <c r="F138" i="9"/>
  <c r="H138" i="9" s="1"/>
  <c r="H137" i="9"/>
  <c r="H136" i="9"/>
  <c r="H135" i="9"/>
  <c r="H134" i="9"/>
  <c r="H142" i="9" l="1"/>
  <c r="H159" i="9" l="1"/>
  <c r="H184" i="9" s="1"/>
  <c r="H128" i="9" l="1"/>
  <c r="H127" i="9"/>
  <c r="H126" i="9"/>
  <c r="F125" i="9"/>
  <c r="H125" i="9" s="1"/>
  <c r="H124" i="9"/>
  <c r="F123" i="9"/>
  <c r="H123" i="9" s="1"/>
  <c r="H122" i="9"/>
  <c r="H121" i="9"/>
  <c r="H120" i="9"/>
  <c r="H119" i="9"/>
  <c r="H118" i="9"/>
  <c r="H117" i="9"/>
  <c r="H116" i="9"/>
  <c r="F113" i="9"/>
  <c r="H113" i="9" s="1"/>
  <c r="H112" i="9"/>
  <c r="H111" i="9"/>
  <c r="H110" i="9"/>
  <c r="F102" i="9"/>
  <c r="F101" i="9"/>
  <c r="F100" i="9"/>
  <c r="F98" i="9"/>
  <c r="F96" i="9"/>
  <c r="F85" i="9"/>
  <c r="F83" i="9"/>
  <c r="H81" i="9"/>
  <c r="H80" i="9"/>
  <c r="H79" i="9"/>
  <c r="H74" i="9"/>
  <c r="H73" i="9"/>
  <c r="H72" i="9"/>
  <c r="H71" i="9"/>
  <c r="H70" i="9"/>
  <c r="H66" i="9"/>
  <c r="H65" i="9"/>
  <c r="H64" i="9"/>
  <c r="H63" i="9"/>
  <c r="H62" i="9"/>
  <c r="H61" i="9"/>
  <c r="H60" i="9"/>
  <c r="H59" i="9"/>
  <c r="H58" i="9"/>
  <c r="H57" i="9"/>
  <c r="H55" i="9"/>
  <c r="H54" i="9"/>
  <c r="H46" i="9"/>
  <c r="H41" i="9"/>
  <c r="H42" i="9"/>
  <c r="H39" i="9"/>
  <c r="H114" i="9" l="1"/>
  <c r="H129" i="9"/>
  <c r="H75" i="9"/>
  <c r="H67" i="9"/>
  <c r="H38" i="9" l="1"/>
  <c r="H170" i="9"/>
  <c r="H169" i="9"/>
  <c r="H166" i="9"/>
  <c r="H94" i="9" s="1"/>
  <c r="H108" i="9" s="1"/>
  <c r="H165" i="9"/>
  <c r="H164" i="9"/>
  <c r="H163" i="9"/>
  <c r="H50" i="9"/>
  <c r="H49" i="9"/>
  <c r="H48" i="9"/>
  <c r="H47" i="9"/>
  <c r="H45" i="9"/>
  <c r="H40" i="9"/>
  <c r="H37" i="9"/>
  <c r="H34" i="9"/>
  <c r="H33" i="9"/>
  <c r="H29" i="9"/>
  <c r="H28" i="9"/>
  <c r="H27" i="9"/>
  <c r="H26" i="9"/>
  <c r="H25" i="9"/>
  <c r="H24" i="9"/>
  <c r="H90" i="8"/>
  <c r="F111" i="8"/>
  <c r="H111" i="8" s="1"/>
  <c r="F110" i="8"/>
  <c r="H110" i="8" s="1"/>
  <c r="F109" i="8"/>
  <c r="H109" i="8" s="1"/>
  <c r="F108" i="8"/>
  <c r="H108" i="8" s="1"/>
  <c r="F107" i="8"/>
  <c r="H107" i="8" s="1"/>
  <c r="F106" i="8"/>
  <c r="H106" i="8" s="1"/>
  <c r="F104" i="8"/>
  <c r="H104" i="8" s="1"/>
  <c r="F103" i="8"/>
  <c r="H103" i="8" s="1"/>
  <c r="F102" i="8"/>
  <c r="H102" i="8" s="1"/>
  <c r="F101" i="8"/>
  <c r="H101" i="8" s="1"/>
  <c r="F100" i="8"/>
  <c r="H100" i="8" s="1"/>
  <c r="F98" i="8"/>
  <c r="H98" i="8" s="1"/>
  <c r="F97" i="8"/>
  <c r="H97" i="8" s="1"/>
  <c r="F96" i="8"/>
  <c r="H96" i="8" s="1"/>
  <c r="F95" i="8"/>
  <c r="H95" i="8" s="1"/>
  <c r="F94" i="8"/>
  <c r="H94" i="8" s="1"/>
  <c r="H92" i="8"/>
  <c r="H91" i="8"/>
  <c r="H87" i="8"/>
  <c r="H86" i="8"/>
  <c r="H85" i="8"/>
  <c r="H84" i="8"/>
  <c r="H83" i="8"/>
  <c r="H82" i="8"/>
  <c r="H81" i="8"/>
  <c r="H80" i="8"/>
  <c r="F75" i="8"/>
  <c r="H75" i="8" s="1"/>
  <c r="F73" i="8"/>
  <c r="H73" i="8" s="1"/>
  <c r="F63" i="8"/>
  <c r="H63" i="8" s="1"/>
  <c r="F62" i="8"/>
  <c r="F71" i="8" s="1"/>
  <c r="H71" i="8" s="1"/>
  <c r="H112" i="8" l="1"/>
  <c r="H51" i="9"/>
  <c r="H182" i="9" s="1"/>
  <c r="H43" i="9"/>
  <c r="H181" i="9" s="1"/>
  <c r="H30" i="9"/>
  <c r="H179" i="9" s="1"/>
  <c r="H35" i="9"/>
  <c r="H180" i="9" s="1"/>
  <c r="H77" i="9"/>
  <c r="H92" i="9" s="1"/>
  <c r="H130" i="9" s="1"/>
  <c r="H183" i="9" s="1"/>
  <c r="F67" i="8"/>
  <c r="F69" i="8" s="1"/>
  <c r="H69" i="8" s="1"/>
  <c r="F70" i="8"/>
  <c r="H70" i="8" s="1"/>
  <c r="F79" i="8"/>
  <c r="H79" i="8" s="1"/>
  <c r="H88" i="8" s="1"/>
  <c r="H62" i="8"/>
  <c r="F64" i="8"/>
  <c r="H185" i="9" l="1"/>
  <c r="H186" i="9" s="1"/>
  <c r="H504" i="9" s="1"/>
  <c r="F68" i="8"/>
  <c r="H68" i="8" s="1"/>
  <c r="F74" i="8"/>
  <c r="H74" i="8" s="1"/>
  <c r="F66" i="8"/>
  <c r="H66" i="8" s="1"/>
  <c r="F72" i="8"/>
  <c r="H72" i="8" s="1"/>
  <c r="F65" i="8"/>
  <c r="H65" i="8" s="1"/>
  <c r="H76" i="8" l="1"/>
  <c r="H113" i="8" s="1"/>
  <c r="H143" i="8" s="1"/>
  <c r="H9" i="5"/>
  <c r="H507" i="9"/>
  <c r="H41" i="8"/>
  <c r="H47" i="8"/>
  <c r="H42" i="8"/>
  <c r="H43" i="8"/>
  <c r="H38" i="8"/>
  <c r="H37" i="8"/>
  <c r="H49" i="8"/>
  <c r="H48" i="8"/>
  <c r="H46" i="8"/>
  <c r="H40" i="8"/>
  <c r="H39" i="8"/>
  <c r="H34" i="8"/>
  <c r="H33" i="8"/>
  <c r="H32" i="8"/>
  <c r="H29" i="8"/>
  <c r="H28" i="8"/>
  <c r="H27" i="8"/>
  <c r="H26" i="8"/>
  <c r="H25" i="8"/>
  <c r="H24" i="8"/>
  <c r="H35" i="7"/>
  <c r="H36" i="7"/>
  <c r="H41" i="7"/>
  <c r="H40" i="7"/>
  <c r="H44" i="7"/>
  <c r="H37" i="7"/>
  <c r="H33" i="7"/>
  <c r="H43" i="7"/>
  <c r="H42" i="7"/>
  <c r="H12" i="5" l="1"/>
  <c r="I12" i="5" s="1"/>
  <c r="J12" i="5" s="1"/>
  <c r="I9" i="5"/>
  <c r="J9" i="5" s="1"/>
  <c r="H50" i="8"/>
  <c r="H142" i="8" s="1"/>
  <c r="H30" i="8"/>
  <c r="H139" i="8" s="1"/>
  <c r="H35" i="8"/>
  <c r="H140" i="8" s="1"/>
  <c r="H44" i="8"/>
  <c r="H141" i="8" s="1"/>
  <c r="H144" i="8" l="1"/>
  <c r="H145" i="8" s="1"/>
  <c r="H7" i="5" s="1"/>
  <c r="H8" i="5" l="1"/>
  <c r="I7" i="5"/>
  <c r="J7" i="5" s="1"/>
  <c r="H49" i="7"/>
  <c r="H48" i="7"/>
  <c r="I8" i="5" l="1"/>
  <c r="J8" i="5" s="1"/>
  <c r="H66" i="7"/>
  <c r="H72" i="7"/>
  <c r="H73" i="7" s="1"/>
  <c r="H69" i="7" l="1"/>
  <c r="H65" i="7"/>
  <c r="H63" i="7"/>
  <c r="H62" i="7"/>
  <c r="H58" i="7"/>
  <c r="H57" i="7"/>
  <c r="H56" i="7"/>
  <c r="H55" i="7"/>
  <c r="H54" i="7"/>
  <c r="H53" i="7"/>
  <c r="H50" i="7"/>
  <c r="H47" i="7"/>
  <c r="H39" i="7"/>
  <c r="H38" i="7"/>
  <c r="H34" i="7"/>
  <c r="H32" i="7"/>
  <c r="H29" i="7"/>
  <c r="H28" i="7"/>
  <c r="H27" i="7"/>
  <c r="H26" i="7"/>
  <c r="H25" i="7"/>
  <c r="H24" i="7"/>
  <c r="H51" i="7" l="1"/>
  <c r="H79" i="7" s="1"/>
  <c r="H59" i="7"/>
  <c r="H80" i="7" s="1"/>
  <c r="H30" i="7"/>
  <c r="H77" i="7" s="1"/>
  <c r="H45" i="7"/>
  <c r="H67" i="7"/>
  <c r="H70" i="7"/>
  <c r="H74" i="7" l="1"/>
  <c r="H81" i="7" s="1"/>
  <c r="H78" i="7" l="1"/>
  <c r="H82" i="7"/>
  <c r="H5" i="5" s="1"/>
  <c r="H6" i="5" s="1"/>
  <c r="I6" i="5" l="1"/>
  <c r="I13" i="5" s="1"/>
  <c r="H13" i="5"/>
  <c r="I5" i="5"/>
  <c r="J6" i="5" l="1"/>
  <c r="J13" i="5"/>
  <c r="J5" i="5"/>
  <c r="J14" i="5" l="1"/>
</calcChain>
</file>

<file path=xl/sharedStrings.xml><?xml version="1.0" encoding="utf-8"?>
<sst xmlns="http://schemas.openxmlformats.org/spreadsheetml/2006/main" count="1349" uniqueCount="392">
  <si>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</si>
  <si>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</si>
  <si>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</si>
  <si>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</si>
  <si>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</si>
  <si>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</si>
  <si>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</si>
  <si>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</si>
  <si>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</si>
  <si>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</si>
  <si>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</si>
  <si>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</si>
  <si>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</si>
  <si>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</si>
  <si>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</si>
  <si>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</si>
  <si>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</si>
  <si>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</si>
  <si>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</si>
  <si>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</si>
  <si>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</si>
  <si>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</si>
  <si>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</si>
  <si>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</si>
  <si>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</si>
  <si>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</si>
  <si>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</si>
  <si>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</si>
  <si>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</si>
  <si>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</si>
  <si>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</si>
  <si>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</si>
  <si>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</si>
  <si>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</si>
  <si>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</si>
  <si>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</si>
  <si>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</si>
  <si>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</si>
  <si>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</si>
  <si>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</si>
  <si>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</si>
  <si>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</si>
  <si>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</si>
  <si>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3.ВКУПНО ЗА ДОЛЕН СТРОЈ:</t>
  </si>
  <si>
    <t>4.ГOРЕН СТРОЈ</t>
  </si>
  <si>
    <t>4.ВКУПНО ЗА ГОРЕН СТРОЈ:</t>
  </si>
  <si>
    <t>ВКУПНО за 1. ОПШТИ РАБОТИ:</t>
  </si>
  <si>
    <t>ВКУПНО за 2. ПРИПРЕМНИ РАБОТИ:</t>
  </si>
  <si>
    <t>ВКУПНО за 3. ДОЛЕН СТРОЈ:</t>
  </si>
  <si>
    <t>ВКУПНО за 4. ГОРЕН СТРОЈ</t>
  </si>
  <si>
    <t xml:space="preserve"> </t>
  </si>
  <si>
    <t>Тех. Спе.</t>
  </si>
  <si>
    <t>1.3.1            1.3.4</t>
  </si>
  <si>
    <t>1.ВКУПНО  ЗА ОПШТИ РАБОТИ</t>
  </si>
  <si>
    <t>Изработка на сообраќаен проект за времена измена на режим за сообраќај</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</si>
  <si>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</si>
  <si>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</si>
  <si>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</si>
  <si>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</si>
  <si>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</si>
  <si>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</si>
  <si>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</si>
  <si>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</si>
  <si>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</si>
  <si>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</si>
  <si>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</si>
  <si>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</si>
  <si>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3.2</t>
  </si>
  <si>
    <t>3.6</t>
  </si>
  <si>
    <t>4.1</t>
  </si>
  <si>
    <t>4.43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</si>
  <si>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</si>
  <si>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</si>
  <si>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</si>
  <si>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</si>
  <si>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</si>
  <si>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</si>
  <si>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Премачкување на слоевите на стар со нов асфалт со РБ200</t>
  </si>
  <si>
    <t xml:space="preserve">Планирање и валирање на постелка </t>
  </si>
  <si>
    <t>Набавка, транспорт и монтажа на сообраќајни знаци со облик на круг со дијаметар D=600 mm или осмоаголник со димензии L=600 mm, класа на ретрорефлексија I</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</si>
  <si>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</si>
  <si>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4.9</t>
  </si>
  <si>
    <t>4.3</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</si>
  <si>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</si>
  <si>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4.52</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</si>
  <si>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</si>
  <si>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и транспорт, чистење на коловозна површина, маркирање и изведување на тенкослојни напречни  рефлектирачки ознаки во бела боја</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</si>
  <si>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</si>
  <si>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Обележување и осигурање на трасата</t>
  </si>
  <si>
    <t>2.5</t>
  </si>
  <si>
    <t>2.64</t>
  </si>
  <si>
    <t>Попречно сечење на постоечки асфалт 
d=7-10 см на приклучоци со други улици</t>
  </si>
  <si>
    <t>3.10.9.5</t>
  </si>
  <si>
    <t>3. ДОЛЕН СТРОЈ</t>
  </si>
  <si>
    <t xml:space="preserve">Набавка,транспорт и вградување на тампонски материјал од дробен камен со ЦБР 100%, МС &gt; 90 мпа и големина на зрно до 63мм, за коловоз д=30 см и тротоари д=20см  </t>
  </si>
  <si>
    <t>Набавка, транспорт и вградување на бетонски рабници 18/24 МБ40 на темел од МБ 20 со фугирање</t>
  </si>
  <si>
    <t>Набавка, транспорт и вгардување на бетонски павер елементи со д=6см за тротоар поставен на ситен песок од 3-5см.</t>
  </si>
  <si>
    <t>Набавка и транспорт, чистење на коловозна површина, маркирање и изведување на тенкослојни надолжни  рефлектирачки ознаки во бела боја</t>
  </si>
  <si>
    <t>СЕ ВКУПНО:</t>
  </si>
  <si>
    <t>Се Вкупно:</t>
  </si>
  <si>
    <t>Непредвидени
 работи (10%)</t>
  </si>
  <si>
    <t>Изработка на стабилизирана банкина  
изработена од материјал ист како и тампонски материјал со променлива ширина</t>
  </si>
  <si>
    <t>Набавка, транспорт и вградување на бетонски рабници 6/20 МБ40 на темел од МБ 20 со фугирање</t>
  </si>
  <si>
    <t>Набавка, транспорт и поставување на гумени столпчиња во црвена боја со рефлектирачки полиња во бела боја со висина H=1.0 mm</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</si>
  <si>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</si>
  <si>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транспорт и поставување на сообраќајни знаци со облик на квадрат со димензии L=600 mm, класа на ретрорефлексија I</t>
  </si>
  <si>
    <t>Набавка, транспорт, ископ и бетонирање на темели за носачи на сообраќајни знаци со бетон најмалку МБ20 и димензии најмалку 40X40X50 cm</t>
  </si>
  <si>
    <t>БАРАЊЕ ЗА ПОНУДИ - Тендер 9 - Дел 5 
Реф. Бр.: LRCP- 9210-MK-RFB-A.2.1.9 -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</si>
  <si>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ОСНОВЕН ПРОЕКТ ЗА РЕКОНСТРУКЦИЈА  НА УЛИЦА" БЕЛИЧИЦА" ВО О. ГОСТИВАР</t>
  </si>
  <si>
    <t xml:space="preserve">Орапување со профилирање и стругање на постојниот коловоз,  со утовар и транспорт на материјалот до депонија посочена од страна на Инвеститор - Општината </t>
  </si>
  <si>
    <t>3.10.9</t>
  </si>
  <si>
    <t>Чистење на пропусти, сливници и шахти</t>
  </si>
  <si>
    <t>Нивелирање на постоечките капаци од постоечки шахти и сливници до кота на асфалт</t>
  </si>
  <si>
    <t>2.7</t>
  </si>
  <si>
    <t xml:space="preserve">Демонтажа на постојни бетонски и дрвени столбови (бандери)  подигање со дигалка, транспорт и одлагање во магацин, посочен од страна на инвеститорот-Општината. </t>
  </si>
  <si>
    <t xml:space="preserve">Демонтажа на постојни бетонски и дрвени столбови (канделабри)  подигање со дигалка, транспорт и одлагање во магацин, посочен од страна на инвеститорот-Општината. </t>
  </si>
  <si>
    <t>2.4</t>
  </si>
  <si>
    <t>Расчистување на трасата од грмушки,дрвја и корења</t>
  </si>
  <si>
    <t>Демонтажа  и транспорт до депо (локација одредена од општина) на постојна вертикална сигнализација (сообраќаен знак/знаци и носач)</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</si>
  <si>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</si>
  <si>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Рушење на постоечки оштетени бетонски рабници и транспорт до локација или депонија, посочена од страна на инвеститорот-Општината.</t>
  </si>
  <si>
    <t>Демонтажа на постоечки бетонски павер елементи, нивно чистење и редење на палети со транспорт до локација или депонија, посочена од страна на инвеститорот-Општината.</t>
  </si>
  <si>
    <t>Демонтажа на постоечки бетонски павер елементи и повторна монтажа, поставен на ситен песок од 3-5см.</t>
  </si>
  <si>
    <t xml:space="preserve">Набавка, транспорт и вградување на асфалт БНХС 16   д=7см. </t>
  </si>
  <si>
    <t>5. СООБРАЌАЈНА СИГНАЛИЗАЦИЈА И ОПРЕМА</t>
  </si>
  <si>
    <t>5.1 ВЕРТИКАЛНА СИГНАЛИЗАЦИЈА</t>
  </si>
  <si>
    <t>5.2 ХОРИЗОНТАЛНА СИГНАЛИЗАЦИЈА</t>
  </si>
  <si>
    <t>5.3 СООБРАЌАЈНА ОПРЕМА</t>
  </si>
  <si>
    <t>5.1ВКУПНО ВЕРТИКАЛНА СИГНАЛИЗАЦИЈА</t>
  </si>
  <si>
    <t>5.2ВКУПНО ХОРИЗОНТАЛНА СИГНАЛИЗАЦИЈА</t>
  </si>
  <si>
    <t>5.3ВКУПНО СООБРАЌАЈНА ОПРЕМА</t>
  </si>
  <si>
    <t>5. ВКУПНО ЗА СООБРАЌАЈНА СИГНАЛИЗАЦИЈА И ОПРЕМА</t>
  </si>
  <si>
    <t>ВКУПНО за 5. ВКУПНО ЗА СООБРАЌАЈНА СИГНАЛИЗАЦИЈА И ОПРЕМА:</t>
  </si>
  <si>
    <t>Рушење на постоечки бетон   со утовар и транспорт до локација или депонија посочена од страна на Инвеститорот-Општината.</t>
  </si>
  <si>
    <t>Рушење на постоечки рампи од асфалт и бетон   со утовар и транспорт до локација или депонија посочена од страна на Инвеститорот-Општината.</t>
  </si>
  <si>
    <t>Рушење на постоечки асфалт од коловоз d=10см со утовар и транспорт до локација или депонија посочена од страна на Инвеститорот-Општината.</t>
  </si>
  <si>
    <t>РЕКАПИТУЛАР ЗА РЕКОНСТРУКЦИЈА  НА УЛИЦА" БЕЛИЧИЦА" ВО О.ГОСТИВАР</t>
  </si>
  <si>
    <t>БАРАЊЕ ЗА ПОНУДИ - Тендер 9 - Дел 5
Реф. Бр.: LRCP- 9210-MK-RFB-A.2.1.9 -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</si>
  <si>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ДЕЛ 5 - РЕКАПИТУЛАР </t>
  </si>
  <si>
    <t>РЕКАПИТУЛАР ЗА РЕКОНСТРУКЦИЈА  НА УЛИЦА" БЕЛИЧИЦА" ВО О. ГОСТИВАР</t>
  </si>
  <si>
    <t>ОСНОВЕН ПРОЕКТ ЗА РЕКОНСТРУКЦИЈА  НА УЛИЦА" 1" ВО С.ВРБЕН ВО О. МАВРОВО И РОСТУШЕ</t>
  </si>
  <si>
    <t>Рушење на постоечка камена коцка од коловоз d=9см со утовар и транспорт до локација или депонија посочена од страна на Инвеститорот-Општината.</t>
  </si>
  <si>
    <t>Машински ископ на хумус со буткање до 60м</t>
  </si>
  <si>
    <t>Надградба на потпорен ѕид</t>
  </si>
  <si>
    <t>Доградба на плочаст пропуст (3*1.5*0.5)</t>
  </si>
  <si>
    <t>Набавка,транспорт и вградување на тампонски материјал од дробен камен со ЦБР 100%, МС &gt; 90 мпа и големина на зрно до 63мм, за коловоз д=30 см</t>
  </si>
  <si>
    <t>4.4</t>
  </si>
  <si>
    <t>Набавка, транспорт и вградување на битуменска емулзија од 0.3-0.6 кг/м2 врз претходно исчистена и обеспрашена површина.</t>
  </si>
  <si>
    <t xml:space="preserve">Набавка, транспорт и вградување на асфалт БНХС 16а  д=7см. </t>
  </si>
  <si>
    <t>3.11</t>
  </si>
  <si>
    <t>5. ОДВОДНУВАЊЕ</t>
  </si>
  <si>
    <t>Обележување на трасата на цевководи</t>
  </si>
  <si>
    <t>- делница Решетка од ул.Б - Ш1-Ш2-испуст Л=27.98м</t>
  </si>
  <si>
    <t>- делница Решетка од ул.A - Ш2 Л=6.81м</t>
  </si>
  <si>
    <t>- делница Ш4 - испуст Л=22.04м</t>
  </si>
  <si>
    <t>- делница Ш5- испуст Л=17.07м</t>
  </si>
  <si>
    <t>- делница Ш6-Ш7-Ш8-испуст Л=41.42м</t>
  </si>
  <si>
    <t>- делница Ш9-Ш10-Ш11-испуст Л=64.90м</t>
  </si>
  <si>
    <t>- делница Решетка од ул.В - испуст Л=16.04м</t>
  </si>
  <si>
    <t>- делница Ш12 - испуст Л=7.80м</t>
  </si>
  <si>
    <t>27.98+6.81+22.04+17.07+41.42+64.90+16.04+7.80</t>
  </si>
  <si>
    <t>Отстранување на коцки од улица со складирање на локација посочена од Инвеститорот на оддалеченост до 10км. Цената опфаќа демонташа на гранини коцки од улица, утовар,одвоз и истовар. (3.70+6.76+2.84+2.63+3.30+3.25+2.70) х 0.8</t>
  </si>
  <si>
    <t>Ископ на земја 3 и 4 категорија во ров со широчина од 80 cm за длабочина од 1.5м за монтажа на ПЕ цевки, НД315мм.( претпоставено нема геолошки истраги ). 60% од вкупната количина (204.06х1.5х0.8х0.6)</t>
  </si>
  <si>
    <t>Ископ на земја 5 и 6та категорија во ров со широчина од 80 cm на длабочина од 1.5м за монтажа на ПЕ цевки, НД315мм.( претпоставено нема геолошки истраги ).40% од вкупната количина (204.06х1.5х0.8х0.4)</t>
  </si>
  <si>
    <t>Набавка, транспорт и рачно насипување на ситен песок во слој од 10cm  подлога  , околу и 30см над цевката .</t>
  </si>
  <si>
    <t>Машинско затрупување на ровот со ископаниот материјал, по претходно одобрување од надзорниот орган со набивање во слоеви од по 30 см</t>
  </si>
  <si>
    <t xml:space="preserve">Подградување на ровот на делот каде што ќе се појави јак притисок во ровот </t>
  </si>
  <si>
    <t>Изведба на земјани канавки од стационажа 0+053.95 - 0+089.78 и од 0.494.15-0+438.96.Димензија на канавката , ширина во основа 0.5м, косини 1:1, просечна длабочина од 0.5м.Цената опфаќа комплет планирање на косините на канавките и утовар,одвоз и истовар на ископаната земја.</t>
  </si>
  <si>
    <t>Набавка , транспорт и монтажа на коругирани ПЕ коругирани цевки за канализација со спојни елементи комплет , во цената е вклучена и испитување на споевите на цевките  со вода  од лиценцирана фирма и перење  на цевната инсталација .( согласно важечките стандарди и нормативи )</t>
  </si>
  <si>
    <t xml:space="preserve">ОД 315 мм СН 8 </t>
  </si>
  <si>
    <t>Изработка на решетка од челични флахови (плоско железо) д =8мм висина 50мм, поставени на растојание од 30мм за формирање на решетка на ул.А, 80х740см. Во цената влегува и премачкување со антикорозивен премаз , комплет изведена и монтирана  согласно графички прилог.</t>
  </si>
  <si>
    <t>Набавка, транспорт и монтажа на аголен челичен профил- винкла 50х50ммх4мм, поставена и анкерувана во горната плоча на решетка на ул.А. Должина на аголен профил 0.8+0.8+7.4+7.4=16.40м.</t>
  </si>
  <si>
    <t>Изработка на решетка од челични флахови (плоско железо) д =8мм висина 50мм, поставени на растојание од 30мм за формирање на решетка кај улица Б ,           80 х 940 см. Во цената влегува и премачкување со антикорозивен премаз , комплет изведена и монтирана согласно графички прилог.</t>
  </si>
  <si>
    <t>Набавка, транспорт и монтажа на аголен челичен профил- винкла 50х50ммх4мм, поставена и анкерувана во горната плоча на решетка кај улица Б. .Должина на аголен профил                                                                 0.8+0.8+9.4+9.4м = 20.40м.</t>
  </si>
  <si>
    <t>Изработка на решетка од челични флахови (плоско железо) д =8мм висина 50мм, поставени на растојание од 30мм за формирање на решетка кај улица В ,                 80 х 700см. Во цената влегува и премачкување со антикорозивен премаз , комплет монтирана, комплет изведена и монтирана согласно графички прилог.</t>
  </si>
  <si>
    <t>Набавка, транспорт и монтажа на аголен челичен профил- винкла 50х50ммх4мм, поставена и анкерувана во горната плоча на решетка на ул.В. Должина на аголен профил 0.8+0.8+7.0+7.0=15.60м.</t>
  </si>
  <si>
    <t>Набавка, транспорт и монтажа на сливник со ПЕ шахта и решетка 500х500мм. Излез од ПЕ шахтата ОД160мм. Во цената влегуваат комплет земјани работи и ПЕ коругирана цевка ОД160мм, СН8 Л=4.15м.</t>
  </si>
  <si>
    <t>Набавка, транспорт и монтажа на капак од лиено железо ф500мм, тежок тип.</t>
  </si>
  <si>
    <t>Набавка, траснпорт и монтажа на риголи-мали со димензија во основа 40 х 40 см, дебелина 10см.Во се според приложен графички детал. Во цената влегува и претходно рачно планирање на подлогата под риголата и заливање на секој спој ригола-ригола со цементен малтер.</t>
  </si>
  <si>
    <t>Набавка, транспорт и монтажа на канализациони шахти од АБ префабрикувани елементи со висина од кота на нивелета до кота на капак од 1.5м Шахтата изведена од конусен дел Н=0.6м, прав елемент Н=0.5м  базен елемент Нвнатрешно=0.4м. Комплет монтирани со залиени споеви меѓу елементите со цементен малтер и изведени отвори за влез на риголите и излез на ПЕ цевки. Сите продори за риголите и цевките залиени со ексмал.</t>
  </si>
  <si>
    <t>Изведба на бетонска плоча од МБ 30 со димезнии           1 х 0.5м на крај на цевки за испуст.</t>
  </si>
  <si>
    <t>Изработака на армирано бетонски зафат Решетка кај ул.А со дебелина на долна плоча 20см, дебелина на ѕид 20см. Внатрешна ширина на зафатот 60см, длабочина од дно до решетка 95см. Во се спрема графички детал.Ѕидовите двострано армирани со Qмрежа 335.</t>
  </si>
  <si>
    <t xml:space="preserve">бетон во долна плоча МБ30 = 7.6 х 1.0 х 0.2 </t>
  </si>
  <si>
    <t xml:space="preserve">бетон во ѕидови МБ30 = 7.20 х 2 х 1 х 0.2 +1.0х 2 х 1х 0.2 </t>
  </si>
  <si>
    <t>мршав бетон во долна плоча =1.0х7.60х0.1</t>
  </si>
  <si>
    <t>песок под мршав бетон =1.0х7.6х.1</t>
  </si>
  <si>
    <t>Qмрежа 335 - (7.2 х 2 х 1+1х2х1 + 1х2х7.6)х1.2х5.33 кг/м2</t>
  </si>
  <si>
    <t>кгр</t>
  </si>
  <si>
    <t>бетон во долна плоча МБ30 = 9.6х1х0.2</t>
  </si>
  <si>
    <t>бетон во ѕидови МБ30 9.2 х 2 х 1 х 0.2 + 1 х 1 х 2 х 0.2</t>
  </si>
  <si>
    <t>мршав бетон во долна плоча =9.6 х 0.1 х 1</t>
  </si>
  <si>
    <t>песок под мршав бетон =1х9.6х0.1</t>
  </si>
  <si>
    <t>Qмрежа 335 (9.6х2х1+1х2х1+9.2х1х2)х1.2х5.33 кг/м2</t>
  </si>
  <si>
    <t xml:space="preserve">бетон во долна плоча МБ30 = 7.2 х 1.0 х 0.2 </t>
  </si>
  <si>
    <t xml:space="preserve">бетон во ѕидови МБ30 = 7.00 х 2 х 1 х 0.2 +1.0х 2 х 1х 0.2 </t>
  </si>
  <si>
    <t>мршав бетон во долна плоча =1.0х7.20х0.1</t>
  </si>
  <si>
    <t>песок под мршав бетон =1.0х7.2х.1</t>
  </si>
  <si>
    <t>Qмрежа 335 - (7.2 х 2 х 1+1х2х1 + 1х2х6.8)х1.2х5.33 кг/м2</t>
  </si>
  <si>
    <t>Изведба на АБ канал од стационажа 0+438.96-0+445.94 со внатрешни димензии Б=50см , Н=45см и дебелина на долна плоча, горна плоча, ѕидови д=15см.Комплет со двострано армирање на ѕидови и горна и долна плоча со Q335 и комплет земјани работи.</t>
  </si>
  <si>
    <t>5.1-ЗЕМЈАНИ РАБОТИ</t>
  </si>
  <si>
    <t>рачен ископ  20 %</t>
  </si>
  <si>
    <t>машински ископ 80%</t>
  </si>
  <si>
    <t>Рачно планирање на дното на ровот</t>
  </si>
  <si>
    <t xml:space="preserve">Утовар и транспорт на вишок на материјал до 5км </t>
  </si>
  <si>
    <t>5.1 ВКУПНО ЗЕМЈАНИ РАБОТИ</t>
  </si>
  <si>
    <t>5.2-МОНТАЖНИ РАБОТИ</t>
  </si>
  <si>
    <t>5.2 ВКУПНО МОНТАЖНИ РАБОТИ</t>
  </si>
  <si>
    <t>5.3-БЕТОНСКИ И АРМИРАНО БЕТОНСКИ РАБОТИ</t>
  </si>
  <si>
    <t>5.3 ВКУПНО БЕТОНСКИ И АРМИРАНО БЕТОНСКИ РАБОТИ</t>
  </si>
  <si>
    <t>ВКУПНО за 6. ВКУПНО ЗА СООБРАЌАЈНА СИГНАЛИЗАЦИЈА И ОПРЕМА:</t>
  </si>
  <si>
    <t>ВКУПНО за 5. ОДВОДНУВАЊЕ:</t>
  </si>
  <si>
    <t>ВКУПНО за 4. ГОРЕН СТРОЈ:</t>
  </si>
  <si>
    <t>5.ВКУПНО ЗА ОДВОДНУВАЊЕ:</t>
  </si>
  <si>
    <t>6. СООБРАЌАЈНА СИГНАЛИЗАЦИЈА И ОПРЕМА</t>
  </si>
  <si>
    <t>6.1 ВЕРТИКАЛНА СИГНАЛИЗАЦИЈА</t>
  </si>
  <si>
    <t>6.1ВКУПНО ВЕРТИКАЛНА СИГНАЛИЗАЦИЈА</t>
  </si>
  <si>
    <t>6.2 ХОРИЗОНТАЛНА СИГНАЛИЗАЦИЈА</t>
  </si>
  <si>
    <t>6.2ВКУПНО ХОРИЗОНТАЛНА СИГНАЛИЗАЦИЈА</t>
  </si>
  <si>
    <t>6.3 СООБРАЌАЈНА ОПРЕМА</t>
  </si>
  <si>
    <t>6.3 ВКУПНО СООБРАЌАЈНА ОПРЕМА</t>
  </si>
  <si>
    <t>6. ВКУПНО ЗА СООБРАЌАЈНА СИГНАЛИЗАЦИЈА И ОПРЕМА</t>
  </si>
  <si>
    <t>РЕКАПИТУЛАР ЗА РЕКОНСТРУКЦИЈА  НА УЛИЦА " 1" ВО С.ВРБЕН ВО О. МАВРОВО И РОСТУШЕ</t>
  </si>
  <si>
    <t>РЕКАПИТУЛАР ЗА РЕКОНСТРУКЦИЈА  НА УЛИЦА  " 1" ВО С.ВРБЕН ВО О. МАВРОВО И РОСТУШЕ</t>
  </si>
  <si>
    <t>ОСНОВЕН ПРОЕКТ ЗА РЕКОНСТРУКЦИЈА  НА УЛИЦА "13", "14" И "15" ВО У.Б.6, ВО С.РЖАНИЧИНО,  О. ПЕТРОВЕЦ</t>
  </si>
  <si>
    <t>ОСНОВЕН ПРОЕКТ ЗА РЕКОНСТРУКЦИЈА  НА УЛИЦА "13" ВО У.Б.6, ВО С.РЖАНИЧИНО,  О. ПЕТРОВЕЦ</t>
  </si>
  <si>
    <t>Машински ископ на хумус   со утовар и транспорт до локација или депонија посочена од страна на Инвеститорот -Општината.</t>
  </si>
  <si>
    <t>3.4</t>
  </si>
  <si>
    <t xml:space="preserve">Изработка на насип до потребна збиеност со набавка и транспорт на материјал </t>
  </si>
  <si>
    <t>Изработка на косини согласно детали прикажани во графичките прилози</t>
  </si>
  <si>
    <t>3.7</t>
  </si>
  <si>
    <t>Изработка на дренажа со полуперфорирана цевка ф100 мм поставена во ров исполнет со филтерски материјал</t>
  </si>
  <si>
    <t xml:space="preserve">Набавка, транспорт и вградување на асфалт БНХС 16а    д=7см. </t>
  </si>
  <si>
    <t>Набавка, транспорт и вградување на бетонски рабници 8/20 МБ40 на темел од МБ 20 со фугирање</t>
  </si>
  <si>
    <t>Рачен ископ за детекција на подземни постојни инсталации</t>
  </si>
  <si>
    <t>Машински 80%</t>
  </si>
  <si>
    <t>Рачно 20%:</t>
  </si>
  <si>
    <t>Црпење на подземна и атмосферска вода од ров со дренажна пумпа во случај истата да се појави при вршење на работите</t>
  </si>
  <si>
    <t>Фино планирање на дното на ровот со точност на нивелетата од ±2 cm.</t>
  </si>
  <si>
    <r>
      <t>Изработка на подлога h = 10 cm (набавка на материјал, транспорт и истовар со распостелување) по дното на ровот на песок со големина на зрно од max 2 mm. Пресметка по m</t>
    </r>
    <r>
      <rPr>
        <vertAlign val="superscript"/>
        <sz val="10"/>
        <rFont val="Cambria"/>
        <family val="1"/>
        <charset val="204"/>
      </rPr>
      <t xml:space="preserve">3  </t>
    </r>
    <r>
      <rPr>
        <sz val="10"/>
        <rFont val="Cambria"/>
        <family val="1"/>
        <charset val="204"/>
      </rPr>
      <t>(согласно табеларни пресметки).</t>
    </r>
  </si>
  <si>
    <t>Набавка, транспорт и поставување на сигнализациона пластична лента за предупредување.</t>
  </si>
  <si>
    <t xml:space="preserve">Геодетско обележување на трасите на цевководите. </t>
  </si>
  <si>
    <t>час</t>
  </si>
  <si>
    <t>5.1 ЗЕМЈЕНИ МАСИ:</t>
  </si>
  <si>
    <t>Ископ на ров со длабочина од 0-2 m (тесен ископ), ширина од 0.80 m за поставување на канализациони цевки во земја III/IV категорија.</t>
  </si>
  <si>
    <t xml:space="preserve">Набавка, транспорт и вградување на ситен песок околу и до 30см над теме на цевка со збивање до 95 % по стандарден Прокторов опит. </t>
  </si>
  <si>
    <t xml:space="preserve">Затрупување  и насипување на ровот комбинирано (машинско и рачно) со материјал од ископ во слоеви до 30cm заедно со набивање. </t>
  </si>
  <si>
    <t xml:space="preserve">Набавка, транспорт и поставување на тампон под асфалт со дебелина на слој од 30 cm, со набивање до 95% по стандарден Прокторов опит. </t>
  </si>
  <si>
    <t>Одвоз на ископаниот материјал со утовар, транспорт, истовар и планирање во депонија на растојание над L=5 km.</t>
  </si>
  <si>
    <t>5.2- ИНСТАЛАТЕРСКИ РАБОТИ</t>
  </si>
  <si>
    <t>Набавка, транспорт и монтажа на полипропиленски (PP-HM) канализациони цевки класа SN8 со внатрешен чист отвор произведени и монтирани согласно стандарди ISO EN 9969  и  МКС EN 13476-3 стандард со приклучна спојка или еквивалентно</t>
  </si>
  <si>
    <t>PP - HM DN 200 mm SN 8</t>
  </si>
  <si>
    <t>PP - HM DN 250 mm SN 8</t>
  </si>
  <si>
    <t>PP - HM DN 300 mm SN 8</t>
  </si>
  <si>
    <t>PP - HM DN 400 mm SN 8</t>
  </si>
  <si>
    <t>Испитување на изведената линија и целиот споен материјал под соодветен притисок, според стандардна методологија на тестирање според стандард МKS EN 1610 или еквивалентно (со вода)</t>
  </si>
  <si>
    <t>5.2 ИНСТАЛАТЕРСКИ РАБОТИ:</t>
  </si>
  <si>
    <t>5.3-РЕВИЗИОНИ ШАХТИ</t>
  </si>
  <si>
    <t>Набавка, транспорт и вградување на готови бетон елементи  за ѕидови на шахтата со спојни елементи по стандард MKC EN 13369 или еквивалентно.  Пресметка по парче.</t>
  </si>
  <si>
    <t>Е2, DN 1000 mm, L = 1000 mm</t>
  </si>
  <si>
    <t>Е3, DN 1000 mm, L =   500 mm</t>
  </si>
  <si>
    <t>Е4, DN 1000/600 mm, L = 500 mm</t>
  </si>
  <si>
    <r>
      <t>Изработка на постелка (набавка на материјал, транспорт и истовар со рачно распостелување) испод бетонската подлога од чакалеста мешавина  со големина на зрно 4-8mm. Пресметка по m</t>
    </r>
    <r>
      <rPr>
        <vertAlign val="superscript"/>
        <sz val="10"/>
        <rFont val="Cambria"/>
        <family val="1"/>
        <charset val="204"/>
      </rPr>
      <t>3</t>
    </r>
  </si>
  <si>
    <r>
      <t>Затрупување  и насипување на просторот околу шахтата комбинирано (машинско и рачно) со материјал од ископ во слоеви до 30cm заедно со набивање. Пресметка во m</t>
    </r>
    <r>
      <rPr>
        <vertAlign val="superscript"/>
        <sz val="10"/>
        <rFont val="Cambria"/>
        <family val="1"/>
        <charset val="204"/>
      </rPr>
      <t>3</t>
    </r>
  </si>
  <si>
    <r>
      <t>Одвоз на вишок ископан материјал со утовар, транспорт, истовар и планирање во депонија. средно транспортно растојание L=5 km. Пресметка  по m</t>
    </r>
    <r>
      <rPr>
        <vertAlign val="superscript"/>
        <sz val="10"/>
        <rFont val="Cambria"/>
        <family val="1"/>
        <charset val="204"/>
      </rPr>
      <t>3</t>
    </r>
    <r>
      <rPr>
        <sz val="10"/>
        <rFont val="Cambria"/>
        <family val="1"/>
        <charset val="204"/>
      </rPr>
      <t>.</t>
    </r>
  </si>
  <si>
    <r>
      <t>Набавка, транспорт и вградување со површинско порамнување на бетонската подлога за кинета на дно на шахта изработена од МБ15 . Пресметка по m</t>
    </r>
    <r>
      <rPr>
        <vertAlign val="superscript"/>
        <sz val="10"/>
        <rFont val="Cambria"/>
        <family val="1"/>
        <charset val="204"/>
      </rPr>
      <t>3</t>
    </r>
    <r>
      <rPr>
        <sz val="10"/>
        <rFont val="Cambria"/>
        <family val="1"/>
        <charset val="204"/>
      </rPr>
      <t xml:space="preserve"> </t>
    </r>
  </si>
  <si>
    <t>Набавка, транспорт и вградување  на лиеножелезен капак со шарка со еластомер помеѓу капакот и шарката за поврзување со долниот дел со светол отвор Ø 600mm. со носивост D400, според МКС EN124 или еквивалентно. Пресметка по парче</t>
  </si>
  <si>
    <t>Набавка, транспорт и вградување  на лиеножелезени качувалки со единечна  тежина од парче 2.4 kg. Пресметка по парче</t>
  </si>
  <si>
    <t>Набавка, транспорт и вградување на арматура по детал во за горна плоча за капак</t>
  </si>
  <si>
    <t>Набавка, транспорт и монтажа на двокомпонентна трајна еластична полисулфидна смеса во комбинација со еднокомпонентна епоксидна инјекциона маса за спој помеѓу цевка и шахта</t>
  </si>
  <si>
    <t>кг</t>
  </si>
  <si>
    <t>по окно</t>
  </si>
  <si>
    <t>5.3 РЕВИЗИОНИ ШАХТИ:</t>
  </si>
  <si>
    <t>Набавка, транспорт и монтажа на бетонскa монтажнa шахтa Hsr =1,53 m, по единечен предмер (даден во продолжение)</t>
  </si>
  <si>
    <t>5.4-СЛИВНИ ШАХТИ</t>
  </si>
  <si>
    <t>Набавка, транспорт и монтажа на бетонскa монтажнa сливна шахтa Hsr = 1,95 м по единечен предмер (даден во продолжение)</t>
  </si>
  <si>
    <r>
      <t>Изработка на постелка (набавка на материјал, транспорт и истовар со рачно распостелување) испод бетонската подлога од чакалеста мешавина  со големина на зрно 4-8mm. Пресметка по m</t>
    </r>
    <r>
      <rPr>
        <vertAlign val="superscript"/>
        <sz val="10"/>
        <rFont val="Cambria"/>
        <family val="1"/>
        <charset val="204"/>
      </rPr>
      <t>3</t>
    </r>
    <r>
      <rPr>
        <sz val="10"/>
        <rFont val="Cambria"/>
        <family val="1"/>
        <charset val="204"/>
      </rPr>
      <t>.</t>
    </r>
  </si>
  <si>
    <r>
      <t>Затрупување  и насипување на просторот околу уличниот сливник, комбинирано (машинско и рачно) со материјал од ископ во слоеви до 30cm заедно со набивање. Пресметка во m</t>
    </r>
    <r>
      <rPr>
        <vertAlign val="superscript"/>
        <sz val="10"/>
        <rFont val="Cambria"/>
        <family val="1"/>
        <charset val="204"/>
      </rPr>
      <t>3</t>
    </r>
  </si>
  <si>
    <t xml:space="preserve">Набавка,транспорт и вградување на бетон МБ30 за порамнување на венецот на горниот дел на сливната шахта.                                                                                                                                                   </t>
  </si>
  <si>
    <t>(0.9 x 0.9 - 0.2 x 2 x 3.14) x 0.2</t>
  </si>
  <si>
    <t xml:space="preserve">Набавка,транспорт и вградување на бетон МБ15 како подлога на долниот дел од сливната шахта.                                                                                    </t>
  </si>
  <si>
    <t xml:space="preserve">Подготовка на материјал, транспорт и вградување на цементен малтер за заптивање на споевите околу цевките  од сливна шахта до атмосферска шахта.                                   </t>
  </si>
  <si>
    <t>Набавка, транспорт и монтажа  на правоаголна решетка на сливна шахта тип MKS EN124-2 2015 класа D400,со димензии 540/500 мм, или еквивалентно.</t>
  </si>
  <si>
    <t xml:space="preserve">Набавка,транспорт и поставување на АБ цевка ф-400 мм L = 1m, за формирање на сливна шахта на бетонска основа.                                                                    </t>
  </si>
  <si>
    <t>Набавка, транспорт, спремање и вградување на ребраста арматура РА 400/500 до Ø-12 мм.</t>
  </si>
  <si>
    <t>Набавка, транспорт и монтажа на кофи за таложник во сливна шахта.</t>
  </si>
  <si>
    <t xml:space="preserve">Бушење нa отвор во шахтите за приклучок на сливниците со ревизионите шахти.            </t>
  </si>
  <si>
    <t>5.4 СЛИВНИ ШАХТИ:</t>
  </si>
  <si>
    <t>5.5-ПРЕМИН ПОД АСФАЛТЕН ПАТ</t>
  </si>
  <si>
    <t>Двострано машинско сечење на асфалтна коловозна конструкција со d=7cm по должина на преминот на трасата под пат. Пресметка по m'.</t>
  </si>
  <si>
    <r>
      <t>Раскопување, утовар и транспорт на отстранетиот асфалт до депонија на оддалеченост до 5 km. Пресметка по m</t>
    </r>
    <r>
      <rPr>
        <vertAlign val="superscript"/>
        <sz val="10"/>
        <rFont val="Cambria"/>
        <family val="1"/>
        <charset val="204"/>
      </rPr>
      <t>2</t>
    </r>
    <r>
      <rPr>
        <sz val="10"/>
        <rFont val="Cambria"/>
        <family val="1"/>
        <charset val="204"/>
      </rPr>
      <t>.</t>
    </r>
  </si>
  <si>
    <t>Набавка, транспорт и монтажа на бетонскa заштитна цевка со пречник DN 600mm. Пресметка по m'.</t>
  </si>
  <si>
    <t>Набавка, транспорт и вградување на асфалтен слој БНХС 16а со d=7cm со машинско набивање. Пресметка по m'.</t>
  </si>
  <si>
    <t>5.5 ПРЕМИН ПОД АСФАЛТЕН ПАТ:</t>
  </si>
  <si>
    <t>5.6-ИСПУСТ ВО ПОСТОЕЧКИ КАНАЛ ЗА АТМОСФЕРСКИ ВОДИ</t>
  </si>
  <si>
    <t xml:space="preserve">Расчистување на постоечки земјен канал за атмосферски води во должина од 50m спротиводно и низводно од испусната градба. </t>
  </si>
  <si>
    <r>
      <t>Ископ во косини на постоечки атмосферски канал за поставување на облога од нафрлан камен, комбинирано (машински и рачно), III и IV категорија. Пресметка по m</t>
    </r>
    <r>
      <rPr>
        <vertAlign val="superscript"/>
        <sz val="10"/>
        <rFont val="Cambria"/>
        <family val="1"/>
        <charset val="204"/>
      </rPr>
      <t>3</t>
    </r>
    <r>
      <rPr>
        <sz val="10"/>
        <rFont val="Cambria"/>
        <family val="1"/>
        <charset val="204"/>
      </rPr>
      <t xml:space="preserve">. </t>
    </r>
  </si>
  <si>
    <r>
      <t>Изработка на постелка (утовар, транспорт и истовар со рачно распостелување) испод бетонската плоча на испустната граба од чакалеста мешавина  со големина на зрно 4-8mm. Пресметка по m</t>
    </r>
    <r>
      <rPr>
        <vertAlign val="superscript"/>
        <sz val="10"/>
        <rFont val="Cambria"/>
        <family val="1"/>
        <charset val="204"/>
      </rPr>
      <t>3</t>
    </r>
    <r>
      <rPr>
        <sz val="10"/>
        <rFont val="Cambria"/>
        <family val="1"/>
        <charset val="204"/>
      </rPr>
      <t>.</t>
    </r>
  </si>
  <si>
    <r>
      <t>Изработка на облога (утовар, транспорт и вградување) од нафрлан камен со dsr = 20cm во дното и косините на каналот до висина од 70cm во вкупна должина од 3m. Пресметка по m</t>
    </r>
    <r>
      <rPr>
        <vertAlign val="superscript"/>
        <sz val="10"/>
        <rFont val="Cambria"/>
        <family val="1"/>
        <charset val="204"/>
      </rPr>
      <t>3</t>
    </r>
    <r>
      <rPr>
        <sz val="10"/>
        <rFont val="Cambria"/>
        <family val="1"/>
        <charset val="204"/>
      </rPr>
      <t>.</t>
    </r>
  </si>
  <si>
    <r>
      <t>Затрупување  и насипување на просторот околу ипсусната градба и косините на каналот над облогата, комбинирано (машинско и рачно) со материјал од ископ во слоеви до 30cm заедно со набивање. Пресметка во m</t>
    </r>
    <r>
      <rPr>
        <vertAlign val="superscript"/>
        <sz val="10"/>
        <rFont val="Cambria"/>
        <family val="1"/>
        <charset val="204"/>
      </rPr>
      <t>3</t>
    </r>
    <r>
      <rPr>
        <sz val="10"/>
        <rFont val="Cambria"/>
        <family val="1"/>
        <charset val="204"/>
      </rPr>
      <t>.</t>
    </r>
  </si>
  <si>
    <r>
      <t>Фино планирање на косините на земјениот канал над облогата. Пресметка во m</t>
    </r>
    <r>
      <rPr>
        <vertAlign val="superscript"/>
        <sz val="10"/>
        <rFont val="Cambria"/>
        <family val="1"/>
        <charset val="204"/>
      </rPr>
      <t>2</t>
    </r>
    <r>
      <rPr>
        <sz val="10"/>
        <rFont val="Cambria"/>
        <family val="1"/>
        <charset val="204"/>
      </rPr>
      <t>.</t>
    </r>
  </si>
  <si>
    <r>
      <t>Набавка,транспорт и вградување на бетон МБ30 за изведба на ѕидови и долна плоча на испусна градба. 
Пресметка  по m</t>
    </r>
    <r>
      <rPr>
        <vertAlign val="superscript"/>
        <sz val="10"/>
        <rFont val="Cambria"/>
        <family val="1"/>
        <charset val="204"/>
      </rPr>
      <t>3</t>
    </r>
    <r>
      <rPr>
        <sz val="10"/>
        <rFont val="Cambria"/>
        <family val="1"/>
        <charset val="204"/>
      </rPr>
      <t xml:space="preserve">.                                                                                                                      </t>
    </r>
  </si>
  <si>
    <t xml:space="preserve">Подготовка, транспорт и вградување на цементен малтер за заптивање на продорот на канализациската цевка низ челниот ѕид на испустната градба.                                   </t>
  </si>
  <si>
    <t>Набавка, транспорт и монтажа на челични профили за изработка на каса и решетка за испусна градба.
Пресметка по kg.</t>
  </si>
  <si>
    <t>Набавка, транспорт и монтажа на механички анкери за фиксирање на каса за решетка на крилните ѕидови.
Пресметка по парче. Мeх. анкер 1/2'' x 4.5'' Carbon Steel</t>
  </si>
  <si>
    <t>5.6-ИСПУСТ ВО ПОСТОЕЧКИ КАНАЛ ЗА АТМОСФЕРСКИ ВОДИ:</t>
  </si>
  <si>
    <t>6. УЛИЧНО ОСВЕТЛУВАЊЕ</t>
  </si>
  <si>
    <t>Општи Напомени:
*За сите позиции важи набавка, испорака, транспорт, складирање, монтажа и поврзување комплет со сиот помошен материјал, спремно за работа 
*За целокупната предвидена опрема важи и еквивалентна
*За целокупната предвидена опрема да се достават сертификати за квалитет,
*За столбови  и светилки  да се достават сертификати од тестирања за степен на заштита IP и IK од акредитирани лаборатории             
*Разводната опрема и доводните кабли од приклучна точка на НН дистрибутивна мрежа до МРО не се земени во предвид</t>
  </si>
  <si>
    <t>6.1-ГРАДЕЖНИ РАБОТИ</t>
  </si>
  <si>
    <t>Ископ на  ров со длабочина од 0,8 m, ширина од 0,4 m и должина од 207 m за полагање на НН кабел, заземјувачка трака и елементи за заштита. 
НАПОМЕНА: Пресметките за ископ се правени врз основа на рамна површина, т.е. од котата на коловозот</t>
  </si>
  <si>
    <t>Ископ за фундаменти на столб со висина H=6 m. Димензиите на ископот за поставување на фундаментот изнесуваат 600x600x1000 mm. Вкупен број на фундаменти е 9.</t>
  </si>
  <si>
    <t>Затрупување на ров со земја со длабочина од 0,6 m, ширина 0,4 m и должина од 207 m по полагање на опемата и елементите наменети за поставување во истиот.</t>
  </si>
  <si>
    <t xml:space="preserve">Набавка, утовар, транспорт, истовар и нанесување на слој од ситно гранулиран песок во дното од ровот со дебелина од слојот од d=0,2 m (0,1+0,1 m) за оформување на еластична подлога за НН кабли. </t>
  </si>
  <si>
    <t>Oдведување на вишокот градежен шут и земја на оддалеченост од 20км со коефициент на растреситост од 1.25. Изборот на депонија е обврска на Инвеститорот.</t>
  </si>
  <si>
    <t xml:space="preserve">Изработка на бетонски фундаменти со марка тип МВ 30, за прицврстување на метален столб со вкупна висина од h=6 m  за поставување на светилките за осветлување на патот. Бетонскиот фундамент е со димнзии 0,6 х 0,6 х 1 m, поставување на челична плоча 400x400mm во фундаментот  и  анкер штрафови 4xM20x600mm за монтажа на столбовите.  Фундаментите треба да бидат со отвори (пластични цевки Ф70) за влез-излез на кабли (кај столбовите со два излеза) да се предвиди дополнителен страничен отвор. Отворот треба да биде со радиус минимум fi 70 mm. Анкер штрафовите и анкер плочите треба да одговараат по димензии со  столбовите за осветлување кои ќе се монтираат. </t>
  </si>
  <si>
    <t xml:space="preserve">Набавка, испорака и составување во ископан ров на елементи за заштита и предупредување
Елементи за заштита GAL штитник </t>
  </si>
  <si>
    <t>Набавка, испорака и составување во ископан ров на елементи за заштита и предупредување
Предупредувачка PVC лента</t>
  </si>
  <si>
    <t>6.1 ГРАДЕЖНИ РАБОТИ:</t>
  </si>
  <si>
    <t>6.2-ЕЛЕКТРО ИНСТАЛАЦИОНИ РАБОТИ</t>
  </si>
  <si>
    <t xml:space="preserve">Набавка, транспорт и монтажа на димабилна ЛЕД светилка со предспоен уред, во плочеста форма со ребраст ладилник на горната страна, моќност од 58,6W, мин.8820  lm, неутрална бела светлина од 4000 К. Моќноста  на светилката може да се движи во граници од +/- 10%.
Трајноста на лед модулот да биде над 50 000 часа , а при тоа светлосниот флукс да не падне под 80%, гаранција од 10 години.  Работна температура -30 до +55 степени целзиусови.  Куќиштето на светилката да е изработено алуминиум со висок степен на чистота (најмалку 99%) и обоена со електростацка постапка со боја во прав со РАЛ 7035.  Протектор изработен од термички појачано стакло. Механичка заштита од IP66 и отпор на удар IK08. Светилката да е опремена со насадник со можност за вертикална и хоризонтална монтажа на столб/лира со пречник Ф60mm. Светилката, заедно со лирата се поставуваат на столб со висина од H=6m. </t>
  </si>
  <si>
    <t>Набавка, испорака и монтажа на два сегментен топлпоцинкуван челичен столб со вкупна висина од H=6 m, со приклучна кутија на висина од 0.8 m   опремена со редни клеми (терминален блок за кабли со дебелина од 35 mm2),автоматски осигурувач C10А (според EN стандарди и степен на заштита IP54), и завртка за заземјување. 
Столбот да се испорача комплет со основа (и базна плоча) за анкер штрафови која одговара по димензии со анкер штрафовите во фундаментот (според детали од графички прилог).</t>
  </si>
  <si>
    <t xml:space="preserve">Набавка, испорака и монтажа на енергетски кабел за напојување, тип NАYY 4x6 mm², од разводен ормар за улично осветлување до приклучна кутија на секој од столбовите, вклучувајќи и влез-излез на кабелот до и од приклучна кутија. </t>
  </si>
  <si>
    <t>Набавка, испорака и монтажа на кабел од типот NYY 3x1,5 mm²,  за напојување  на светилките од приклична кутија до светилка.</t>
  </si>
  <si>
    <t xml:space="preserve">Лента за заземјување FeZn 25x4 mm, положена во претходно ископан ров, приклучена на зеземјителната завртка на столбот. Споевите да бидат залиени со врел битумен.  </t>
  </si>
  <si>
    <t>Набавка, транспорт и монтажа на униварзална спојка за спојување на траките за заземјување, според МКС.Б4.936</t>
  </si>
  <si>
    <t>6.2 ЕЛЕКТРО ИНСТАЛАЦИОНИ РАБОТИ:</t>
  </si>
  <si>
    <t>6.3-АТЕСТИ И ОСТАНАТА ТЕХНИЧКА ДОКУМЕНТАЦИЈА</t>
  </si>
  <si>
    <t>Испитување на инсталација, издавање на атест и пуштање во употреба.</t>
  </si>
  <si>
    <t>6.3-АТЕСТИ И ОСТАНАТА ТЕХНИЧКА ДОКУМЕНТАЦИЈА:</t>
  </si>
  <si>
    <t>Мерење на отпорот на распростирање на заштитниот заземјувач на јавното осветлување, извршено од страна на овластена фирма, која располага со сертификат за калибрација на мерниот инструмент кој го користи.</t>
  </si>
  <si>
    <t>Мерење на отпорот на заземјување на столбовите и ормарот и издавање на атест  од овластена фирма која располага со сертификат за калибрација на мерниот инструмент кој го користи.</t>
  </si>
  <si>
    <t>Мерење на нивото на средна погонска осветленост и издавање на извештај од мерења   од овластена фирма која располага со сертификат за калибрација на мерниот инструмент кој го користи.</t>
  </si>
  <si>
    <t>6.4-КОНТРОЛНИ МЕРЕЊА</t>
  </si>
  <si>
    <t>6.4-КОНТРОЛНИ МЕРЕЊА:</t>
  </si>
  <si>
    <t xml:space="preserve">5.ВКУПНО ЗА ОДВОДНУВАЊЕ: </t>
  </si>
  <si>
    <t xml:space="preserve">6.ВКУПНО ЗА УЛИЧНО ОСВЕТЛУВАЊЕ: </t>
  </si>
  <si>
    <t>ВКУПНО за 6. УЛИЧНО ОСВЕТЛУВАЊЕ:</t>
  </si>
  <si>
    <t>ВКУПНО за 7. ВКУПНО ЗА СООБРАЌАЈНА СИГНАЛИЗАЦИЈА И ОПРЕМА:</t>
  </si>
  <si>
    <t>РЕКАПИТУЛАР ЗА РЕКОНСТРУКЦИЈА  НА УЛИЦА" 13" ВО О.ПЕТРОВЕЦ</t>
  </si>
  <si>
    <t>ОСНОВЕН ПРОЕКТ ЗА РЕКОНСТРУКЦИЈА  НА УЛИЦА "14" ВО У.Б.6, ВО С.РЖАНИЧИНО,  О. ПЕТРОВЕЦ</t>
  </si>
  <si>
    <t>Набавка, транспорт и монтажа на бетонскa монтажнa сливна шахтa Hsr = 1,95 м по единечен предмер (даден во продолжение)парче 8</t>
  </si>
  <si>
    <t>7. СООБРАЌАЈНА СИГНАЛИЗАЦИЈА И ОПРЕМА</t>
  </si>
  <si>
    <t>7.1 ВЕРТИКАЛНА СИГНАЛИЗАЦИЈА</t>
  </si>
  <si>
    <t>7.2 ХОРИЗОНТАЛНА СИГНАЛИЗАЦИЈА</t>
  </si>
  <si>
    <t>7.2ВКУПНО ХОРИЗОНТАЛНА СИГНАЛИЗАЦИЈА</t>
  </si>
  <si>
    <t>7. ВКУПНО ЗА СООБРАЌАЈНА СИГНАЛИЗАЦИЈА И ОПРЕМА</t>
  </si>
  <si>
    <t>7.1ВКУПНО ВЕРТИКАЛНА СИГНАЛИЗАЦИЈА</t>
  </si>
  <si>
    <t>РЕКАПИТУЛАР ЗА РЕКОНСТРУКЦИЈА  НА УЛИЦА" 14" ВО О.ПЕТРОВЕЦ</t>
  </si>
  <si>
    <t>ОСНОВЕН ПРОЕКТ ЗА РЕКОНСТРУКЦИЈА  НА УЛИЦА "15" ВО У.Б.6, ВО С.РЖАНИЧИНО,  О. ПЕТРОВЕЦ</t>
  </si>
  <si>
    <t>PP - HM DN 500 mm SN 8</t>
  </si>
  <si>
    <t>Набавка, транспорт и монтажа на бетонскa монтажнa шахтa Hsr =1,62 m, по единечен предмер (даден во продолжение)</t>
  </si>
  <si>
    <t>Набавка, транспорт и монтажа на бетонскa монтажнa сливна шахтa Hsr = 1,99 м по единечен предмер (даден во продолжение)</t>
  </si>
  <si>
    <t>ВКУПНО ЗА ОПШТИНА ПЕТРОВЕЦ</t>
  </si>
  <si>
    <t>СЕ ВКУПНО ЗА ОПШТИНА ПЕТРОВЕЦ</t>
  </si>
  <si>
    <t>РЕКАПИТУЛАР ЗА РЕКОНСТРУКЦИЈА  НА УЛИЦА  " 13" ВО УБ 6 ВО О. ПЕТРОВЕЦ</t>
  </si>
  <si>
    <t>РЕКАПИТУЛАР ЗА РЕКОНСТРУКЦИЈА  НА УЛИЦА  " 14" ВО УБ 6 ВО О. ПЕТРОВЕЦ</t>
  </si>
  <si>
    <t>РЕКАПИТУЛАР ЗА РЕКОНСТРУКЦИЈА  НА УЛИЦА  " 15" ВО УБ 6 ВО О. ПЕТРОВЕЦ</t>
  </si>
  <si>
    <t>ВКУПНА ВРЕДНОСТ ТЕНДЕР 9 ДЕЛ 5 (ден. без ДДВ):</t>
  </si>
  <si>
    <t>РЕКАПИТУЛАР ЗА  О. ГОСТИВАР (ден. без ДДВ):</t>
  </si>
  <si>
    <t>РЕКАПИТУЛАР ЗА  О. МАВРОВО И РОСТУШЕ (ден. без ДДВ):</t>
  </si>
  <si>
    <t>РЕКАПИТУЛАР ЗА  О. ПЕТРОВЕЦ (ден. без ДДВ):</t>
  </si>
  <si>
    <t>10.2</t>
  </si>
  <si>
    <t>Набавка и транспорт, чистење на коловозна површина, маркирање и изведување на тенкослојни надолжни и напречни рефлектирачки ознаки во бела боја</t>
  </si>
  <si>
    <t>3.2
8
10.2</t>
  </si>
  <si>
    <t>10.3</t>
  </si>
  <si>
    <t>10.4</t>
  </si>
  <si>
    <t>10.6</t>
  </si>
  <si>
    <t>Набавка, транспорт и поставување на сообраќајни огледала со облик на круг со дијаметар D=900 mm со надворешен раб со рефлектирачки наизменични полиња во црвена и бела боја</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</si>
  <si>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</si>
  <si>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Изработака на армирано бетонски  Решетка кај ул.Б со дебелина на долна плоча 20см, дебелина на ѕид 20см. Внатрешна ширина на зафатот 60см, длабочина од дно до решетка 95см. Во се спрема графички детал.Ѕидовите двострано армирани со Qмрежа 335.</t>
  </si>
  <si>
    <t>Изработака на армирано бетонски  Решетка кај ул.В со дебелина на долна плоча 20см, дебелина на ѕид 20см. Внатрешна ширина на зафатот 80см, длабочина од дно до решетка 95см. Во се спрема графички детал.Ѕидовите двострано армирани со Qмрежа 335.</t>
  </si>
  <si>
    <t>Набавка, транспорт и поставување на  завршна конструкција на челична заштитна ограда со должина L=4 m</t>
  </si>
  <si>
    <t>Набавка, транспорт и поставување на пешачка ограда со висина H=1000 mm (согласно детал даден во основен сообраќаен проект)</t>
  </si>
  <si>
    <t>СЕ ВКУПНО - Реконструкција на улица " 13" ВО УБ6, с. Ржаничино</t>
  </si>
  <si>
    <t>СЕ ВКУПНО - Реконструкција на улица " 14" ВО УБ6, с. Ржаничино</t>
  </si>
  <si>
    <t>СЕ ВКУПНО - Реконструкција на улица " 15" ВО УБ6, с. Ржаничино</t>
  </si>
  <si>
    <r>
      <t>Ископ (продлабочување и проширување на ровот за оформување на градежна јама) комбинирано (машински и рачно),  III и IV категорија со оформување на страните на градежната јама  со  подградување на јамата во просек 0.6 m</t>
    </r>
    <r>
      <rPr>
        <vertAlign val="superscript"/>
        <sz val="12"/>
        <rFont val="StobiSerif Regular"/>
        <family val="3"/>
      </rPr>
      <t>2</t>
    </r>
    <r>
      <rPr>
        <sz val="12"/>
        <rFont val="StobiSerif Regular"/>
        <family val="3"/>
      </rPr>
      <t>/m'. Пресметка по m</t>
    </r>
    <r>
      <rPr>
        <vertAlign val="superscript"/>
        <sz val="12"/>
        <rFont val="StobiSerif Regular"/>
        <family val="3"/>
      </rPr>
      <t>3</t>
    </r>
    <r>
      <rPr>
        <sz val="12"/>
        <rFont val="StobiSerif Regular"/>
        <family val="3"/>
      </rPr>
      <t xml:space="preserve"> широк ископ со вклучено монтажа-демонтажа на подграда. </t>
    </r>
  </si>
  <si>
    <r>
      <t>Набавка, транспорт и вградување на бетон МБ 30 за изработка на долна и горна плоча по цртеж на шахтата со двострана оплата Пресметка по m</t>
    </r>
    <r>
      <rPr>
        <vertAlign val="superscript"/>
        <sz val="10"/>
        <rFont val="Cambria"/>
        <family val="1"/>
        <charset val="204"/>
      </rPr>
      <t>3</t>
    </r>
    <r>
      <rPr>
        <sz val="12"/>
        <rFont val="StobiSerif Regular"/>
        <family val="3"/>
      </rPr>
      <t xml:space="preserve"> вграден бетон. Од тоа:</t>
    </r>
  </si>
  <si>
    <r>
      <t>Ископ за оформување на градежна јама со докоп на ров зад челен ѕид на испуст, комбинирано (машински и рачно), III и IV категорија со оформување на страните на градежната јама  со  подградување на јамата во просек 0.6 m</t>
    </r>
    <r>
      <rPr>
        <vertAlign val="superscript"/>
        <sz val="10"/>
        <rFont val="Cambria"/>
        <family val="1"/>
        <charset val="204"/>
      </rPr>
      <t>2</t>
    </r>
    <r>
      <rPr>
        <sz val="10"/>
        <rFont val="Cambria"/>
        <family val="1"/>
        <charset val="204"/>
      </rPr>
      <t xml:space="preserve">/m'.
</t>
    </r>
    <r>
      <rPr>
        <sz val="12"/>
        <rFont val="StobiSerif Regular"/>
        <family val="3"/>
      </rPr>
      <t>Пресметка по m</t>
    </r>
    <r>
      <rPr>
        <vertAlign val="superscript"/>
        <sz val="12"/>
        <rFont val="StobiSerif Regular"/>
        <family val="3"/>
      </rPr>
      <t>3</t>
    </r>
    <r>
      <rPr>
        <sz val="12"/>
        <rFont val="StobiSerif Regular"/>
        <family val="3"/>
      </rPr>
      <t xml:space="preserve"> широк ископ со вклучено монтажа-демонтажа на подграда. </t>
    </r>
  </si>
  <si>
    <r>
      <t>Набавка, транспорт, сечење и вградување на арматурни мрежи Q 355 (5.45 kg/m</t>
    </r>
    <r>
      <rPr>
        <vertAlign val="superscript"/>
        <sz val="12"/>
        <rFont val="StobiSerif Regular"/>
        <family val="3"/>
      </rPr>
      <t>2</t>
    </r>
    <r>
      <rPr>
        <sz val="12"/>
        <rFont val="StobiSerif Regular"/>
        <family val="3"/>
      </rPr>
      <t>) во ѕидови и долна плоча на испусна градба. Пресметка по kg.</t>
    </r>
  </si>
  <si>
    <t>Набавка, транспорт и поставување на сообраќајни знаци со облик на рамностран триаголник со должина на страните L=600 mm, класа на ретрорефлексија I</t>
  </si>
  <si>
    <t>Набавка, транспорт и монтажа на сообраќајни знаци со облик на круг со дијаметар D=400 mm или осмоаголник со димензии L=400 mm, класа на ретрорефлексија I</t>
  </si>
  <si>
    <t>Набавка, транспорт и поставување на сообраќајни знаци со облик на квадрат со димензии L=400 mm, класа на ретрорефлексија I</t>
  </si>
  <si>
    <t>7.3 СООБРАЌАЈНА ОПРЕМА</t>
  </si>
  <si>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</si>
  <si>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</si>
  <si>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7.3ВКУПНО СООБРАЌАЈНА ОПРЕМА</t>
  </si>
  <si>
    <t>РЕКАПИТУЛАР ЗА РЕКОНСТРУКЦИЈА  НА УЛИЦА" 15" ВО О.ПЕТРОВЕЦ</t>
  </si>
  <si>
    <t>Набавка, транспорт и поставување на сообраќајни знаци со облик на правоаголник со димензии L=400 mm H=600 mm, класа на ретрорефлексија I</t>
  </si>
  <si>
    <t>Набавка, транспорт и поставување на опрема за означување на препреки - табли за означување на странични, бочни препреки</t>
  </si>
  <si>
    <t>Набавка, транспорт и поставување на  челична заштитна ограда тип N2W5</t>
  </si>
  <si>
    <t>Набавка, транспорт и поставување на направи за смирување на сообраќајот - Гумена вештачка издаденост со конвексен облик од тип В со димензии L=500 mm, W=1200 mm и H=70 mm</t>
  </si>
  <si>
    <t xml:space="preserve">Набавка, транспорт и поставување на опрема за означување на работ на коловоз - рефлектирачки ознаки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</si>
</sst>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 _д_е_н_._-;\-* #,##0.00\ _д_е_н_._-;_-* &quot;-&quot;??\ _д_е_н_._-;_-@_-"/>
    <numFmt numFmtId="165" formatCode="_-* #,##0.00_-;\-* #,##0.00_-;_-* &quot;-&quot;??_-;_-@_-"/>
    <numFmt numFmtId="166" formatCode="0.0"/>
    <numFmt numFmtId="167" formatCode="#,##0.0"/>
  </numFmts>
  <fonts count="37" x14ac:knownFonts="1">
    <font>
      <sz val="11"/>
      <color theme="1"/>
      <name val="Calibri"/>
      <family val="2"/>
      <scheme val="minor"/>
    </font>
    <font>
      <b/>
      <sz val="12"/>
      <name val="StobiSerif Regular"/>
      <family val="3"/>
    </font>
    <font>
      <sz val="12"/>
      <name val="StobiSerif Regular"/>
      <family val="3"/>
    </font>
    <font>
      <b/>
      <sz val="12"/>
      <color indexed="8"/>
      <name val="StobiSerif Regular"/>
      <family val="3"/>
    </font>
    <font>
      <sz val="12"/>
      <name val="Calibri"/>
      <family val="2"/>
      <scheme val="minor"/>
    </font>
    <font>
      <b/>
      <sz val="12"/>
      <color theme="1"/>
      <name val="StobiSerif Regular"/>
      <family val="3"/>
    </font>
    <font>
      <b/>
      <sz val="11"/>
      <name val="Arial"/>
      <family val="2"/>
      <charset val="204"/>
    </font>
    <font>
      <sz val="12"/>
      <color theme="1"/>
      <name val="StobiSerif Regular"/>
      <family val="3"/>
    </font>
    <font>
      <sz val="11"/>
      <name val="StobiSerif Regular"/>
      <family val="3"/>
    </font>
    <font>
      <b/>
      <sz val="11"/>
      <name val="StobiSerif Regular"/>
      <family val="3"/>
    </font>
    <font>
      <sz val="12"/>
      <color theme="1"/>
      <name val="Calibri"/>
      <family val="2"/>
      <scheme val="minor"/>
    </font>
    <font>
      <sz val="11"/>
      <color rgb="FFFF0000"/>
      <name val="Calibri"/>
      <family val="2"/>
      <scheme val="minor"/>
    </font>
    <font>
      <sz val="10"/>
      <name val="Arial"/>
      <family val="2"/>
      <charset val="204"/>
    </font>
    <font>
      <sz val="11"/>
      <color theme="1"/>
      <name val="Calibri"/>
      <family val="2"/>
      <charset val="204"/>
      <scheme val="minor"/>
    </font>
    <font>
      <sz val="10"/>
      <name val="Arial"/>
      <family val="2"/>
    </font>
    <font>
      <sz val="11"/>
      <color indexed="8"/>
      <name val="Calibri"/>
      <family val="2"/>
      <charset val="1"/>
    </font>
    <font>
      <b/>
      <sz val="12"/>
      <color rgb="FF000000"/>
      <name val="StobiSerif Regular"/>
      <family val="3"/>
    </font>
    <font>
      <sz val="11"/>
      <color theme="1"/>
      <name val="Calibri"/>
      <family val="2"/>
      <scheme val="minor"/>
    </font>
    <font>
      <sz val="11"/>
      <color rgb="FF00B050"/>
      <name val="Calibri"/>
      <family val="2"/>
      <scheme val="minor"/>
    </font>
    <font>
      <sz val="11"/>
      <color indexed="8"/>
      <name val="StobiSerif Regular"/>
      <family val="3"/>
    </font>
    <font>
      <sz val="11"/>
      <color rgb="FF00B050"/>
      <name val="StobiSerif Regular"/>
      <family val="3"/>
    </font>
    <font>
      <sz val="11"/>
      <name val="Calibri"/>
      <family val="2"/>
      <scheme val="minor"/>
    </font>
    <font>
      <sz val="12"/>
      <color rgb="FF00B050"/>
      <name val="Calibri"/>
      <family val="2"/>
    </font>
    <font>
      <sz val="12"/>
      <color rgb="FFFF0000"/>
      <name val="Calibri"/>
      <family val="2"/>
    </font>
    <font>
      <sz val="9"/>
      <name val="Noto Sans"/>
      <family val="2"/>
    </font>
    <font>
      <sz val="9"/>
      <name val="Arial"/>
      <family val="2"/>
    </font>
    <font>
      <b/>
      <sz val="9"/>
      <name val="StobiSerif Regular"/>
      <family val="3"/>
    </font>
    <font>
      <b/>
      <sz val="12"/>
      <name val="StobiSerifregular"/>
    </font>
    <font>
      <sz val="10"/>
      <name val="Cambria"/>
      <family val="1"/>
      <charset val="204"/>
    </font>
    <font>
      <vertAlign val="superscript"/>
      <sz val="10"/>
      <name val="Cambria"/>
      <family val="1"/>
      <charset val="204"/>
    </font>
    <font>
      <b/>
      <sz val="10"/>
      <name val="StobiSerif Regular"/>
      <family val="3"/>
    </font>
    <font>
      <b/>
      <sz val="10"/>
      <name val="Arial"/>
      <family val="2"/>
    </font>
    <font>
      <b/>
      <sz val="9"/>
      <name val="Times New Roman"/>
      <family val="1"/>
    </font>
    <font>
      <sz val="9"/>
      <name val="Times New Roman"/>
      <family val="1"/>
    </font>
    <font>
      <b/>
      <sz val="9"/>
      <name val="Noto Sans"/>
      <family val="2"/>
    </font>
    <font>
      <vertAlign val="superscript"/>
      <sz val="12"/>
      <name val="StobiSerif Regular"/>
      <family val="3"/>
    </font>
    <font>
      <sz val="12"/>
      <color rgb="FFFF0000"/>
      <name val="StobiSerif Regular"/>
      <family val="3"/>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8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rgb="FF000000"/>
      </right>
      <top style="medium">
        <color indexed="64"/>
      </top>
      <bottom style="thin">
        <color indexed="64"/>
      </bottom>
      <diagonal/>
    </border>
    <border>
      <left style="thin">
        <color indexed="64"/>
      </left>
      <right style="thin">
        <color indexed="64"/>
      </right>
      <top style="thin">
        <color rgb="FF000000"/>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rgb="FF000000"/>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
      <left/>
      <right style="medium">
        <color indexed="64"/>
      </right>
      <top style="thin">
        <color indexed="64"/>
      </top>
      <bottom/>
      <diagonal/>
    </border>
    <border>
      <left style="thin">
        <color indexed="64"/>
      </left>
      <right/>
      <top style="thin">
        <color indexed="64"/>
      </top>
      <bottom style="thin">
        <color rgb="FF000000"/>
      </bottom>
      <diagonal/>
    </border>
    <border>
      <left style="thin">
        <color indexed="64"/>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s>
  <cellStyleXfs count="10">
    <xf numFmtId="0" fontId="0" fillId="0" borderId="0"/>
    <xf numFmtId="164" fontId="12" fillId="0" borderId="0" applyFont="0" applyFill="0" applyBorder="0" applyAlignment="0" applyProtection="0"/>
    <xf numFmtId="0" fontId="13" fillId="0" borderId="0"/>
    <xf numFmtId="0" fontId="14" fillId="0" borderId="0"/>
    <xf numFmtId="0" fontId="13" fillId="0" borderId="0"/>
    <xf numFmtId="0" fontId="12" fillId="0" borderId="0"/>
    <xf numFmtId="0" fontId="15" fillId="0" borderId="0"/>
    <xf numFmtId="0" fontId="17" fillId="0" borderId="0"/>
    <xf numFmtId="0" fontId="12" fillId="0" borderId="0" applyNumberFormat="0" applyFont="0" applyFill="0" applyBorder="0" applyAlignment="0" applyProtection="0">
      <alignment vertical="top"/>
    </xf>
    <xf numFmtId="0" fontId="12" fillId="0" borderId="0"/>
  </cellStyleXfs>
  <cellXfs count="517">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2" fillId="2" borderId="9" xfId="0" applyFont="1" applyFill="1" applyBorder="1" applyAlignment="1">
      <alignment vertical="center" wrapText="1"/>
    </xf>
    <xf numFmtId="0" fontId="2" fillId="2" borderId="8" xfId="0" applyFont="1" applyFill="1" applyBorder="1" applyAlignment="1">
      <alignment vertical="center" wrapText="1"/>
    </xf>
    <xf numFmtId="0" fontId="10" fillId="0" borderId="0" xfId="0" applyFont="1"/>
    <xf numFmtId="0" fontId="11" fillId="2" borderId="0" xfId="0" applyFont="1" applyFill="1" applyAlignment="1">
      <alignment wrapText="1"/>
    </xf>
    <xf numFmtId="0" fontId="11" fillId="0" borderId="0" xfId="0" applyFont="1" applyAlignment="1">
      <alignment wrapText="1"/>
    </xf>
    <xf numFmtId="2" fontId="3" fillId="0" borderId="18" xfId="0" applyNumberFormat="1" applyFont="1" applyBorder="1" applyAlignment="1">
      <alignment horizontal="center" vertical="center"/>
    </xf>
    <xf numFmtId="9" fontId="3" fillId="0" borderId="18" xfId="0" applyNumberFormat="1" applyFont="1" applyBorder="1" applyAlignment="1">
      <alignment horizontal="center" vertical="center" wrapText="1"/>
    </xf>
    <xf numFmtId="2" fontId="3" fillId="0" borderId="29" xfId="0" applyNumberFormat="1" applyFont="1" applyBorder="1" applyAlignment="1">
      <alignment horizontal="center" vertical="center"/>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1" fontId="2" fillId="2" borderId="11" xfId="0" applyNumberFormat="1" applyFont="1" applyFill="1" applyBorder="1" applyAlignment="1">
      <alignment horizontal="center" vertical="center" wrapText="1"/>
    </xf>
    <xf numFmtId="0" fontId="4" fillId="2" borderId="0" xfId="0" applyFont="1" applyFill="1" applyAlignment="1">
      <alignment vertical="center" wrapText="1"/>
    </xf>
    <xf numFmtId="0" fontId="1" fillId="2" borderId="15" xfId="0" applyFont="1" applyFill="1" applyBorder="1" applyAlignment="1">
      <alignment horizontal="center" vertical="center" wrapText="1"/>
    </xf>
    <xf numFmtId="41" fontId="1" fillId="2" borderId="16" xfId="0" applyNumberFormat="1" applyFont="1" applyFill="1" applyBorder="1" applyAlignment="1">
      <alignment horizontal="center" vertical="center" wrapText="1"/>
    </xf>
    <xf numFmtId="41" fontId="2" fillId="2" borderId="16" xfId="0" applyNumberFormat="1" applyFont="1" applyFill="1" applyBorder="1" applyAlignment="1">
      <alignment horizontal="right" wrapText="1"/>
    </xf>
    <xf numFmtId="0" fontId="2" fillId="2" borderId="9" xfId="0" applyFont="1" applyFill="1" applyBorder="1" applyAlignment="1">
      <alignment horizontal="left" wrapText="1"/>
    </xf>
    <xf numFmtId="41" fontId="2" fillId="2" borderId="10" xfId="0" applyNumberFormat="1" applyFont="1" applyFill="1" applyBorder="1" applyAlignment="1">
      <alignment horizontal="right" wrapText="1"/>
    </xf>
    <xf numFmtId="0" fontId="1" fillId="2" borderId="18" xfId="0" applyFont="1" applyFill="1" applyBorder="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41" fontId="8" fillId="2" borderId="0" xfId="0" applyNumberFormat="1" applyFont="1" applyFill="1" applyAlignment="1">
      <alignment vertical="center" wrapText="1"/>
    </xf>
    <xf numFmtId="2" fontId="2" fillId="2" borderId="8" xfId="0" applyNumberFormat="1" applyFont="1" applyFill="1" applyBorder="1" applyAlignment="1">
      <alignment vertical="center" wrapText="1"/>
    </xf>
    <xf numFmtId="2" fontId="1" fillId="2" borderId="9" xfId="0" applyNumberFormat="1" applyFont="1" applyFill="1" applyBorder="1" applyAlignment="1">
      <alignment horizontal="left" vertical="center" wrapText="1"/>
    </xf>
    <xf numFmtId="2" fontId="1" fillId="2" borderId="9" xfId="0" applyNumberFormat="1"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right" wrapText="1"/>
    </xf>
    <xf numFmtId="1" fontId="2" fillId="2" borderId="8" xfId="0" applyNumberFormat="1" applyFont="1" applyFill="1" applyBorder="1" applyAlignment="1">
      <alignment horizontal="center" vertical="center" wrapText="1"/>
    </xf>
    <xf numFmtId="0" fontId="2" fillId="2" borderId="7" xfId="0" applyFont="1" applyFill="1" applyBorder="1" applyAlignment="1">
      <alignment vertical="center" wrapText="1"/>
    </xf>
    <xf numFmtId="1" fontId="2" fillId="2" borderId="6" xfId="0" applyNumberFormat="1" applyFont="1" applyFill="1" applyBorder="1" applyAlignment="1">
      <alignment horizontal="center" vertical="center" wrapText="1"/>
    </xf>
    <xf numFmtId="41" fontId="1" fillId="2" borderId="29" xfId="0" applyNumberFormat="1" applyFont="1" applyFill="1" applyBorder="1" applyAlignment="1">
      <alignment horizontal="right" vertical="center" wrapText="1"/>
    </xf>
    <xf numFmtId="0" fontId="8" fillId="0" borderId="0" xfId="0" applyFont="1" applyAlignment="1">
      <alignment horizontal="center" vertical="center" wrapText="1"/>
    </xf>
    <xf numFmtId="0" fontId="1" fillId="0" borderId="0" xfId="0" applyFont="1" applyAlignment="1" applyProtection="1">
      <alignment horizontal="left" vertical="top" wrapText="1"/>
      <protection locked="0"/>
    </xf>
    <xf numFmtId="41" fontId="8" fillId="0" borderId="0" xfId="0" applyNumberFormat="1" applyFont="1" applyAlignment="1">
      <alignment vertical="center" wrapText="1"/>
    </xf>
    <xf numFmtId="0" fontId="2" fillId="2" borderId="6" xfId="0" applyFont="1" applyFill="1" applyBorder="1" applyAlignment="1">
      <alignment horizontal="center" vertical="center" wrapText="1"/>
    </xf>
    <xf numFmtId="41" fontId="2" fillId="2" borderId="25" xfId="0" applyNumberFormat="1" applyFont="1" applyFill="1" applyBorder="1" applyAlignment="1">
      <alignment horizontal="right" wrapText="1"/>
    </xf>
    <xf numFmtId="0" fontId="2" fillId="2" borderId="7" xfId="0" applyFont="1" applyFill="1" applyBorder="1" applyAlignment="1">
      <alignment horizontal="right" wrapText="1"/>
    </xf>
    <xf numFmtId="0" fontId="1" fillId="2" borderId="17" xfId="0" applyFont="1" applyFill="1" applyBorder="1" applyAlignment="1">
      <alignment horizontal="center" vertical="center" wrapText="1"/>
    </xf>
    <xf numFmtId="41" fontId="2" fillId="2" borderId="24" xfId="0" applyNumberFormat="1" applyFont="1" applyFill="1" applyBorder="1" applyAlignment="1">
      <alignment horizontal="right" wrapText="1"/>
    </xf>
    <xf numFmtId="41" fontId="2" fillId="2" borderId="26" xfId="0" applyNumberFormat="1" applyFont="1" applyFill="1" applyBorder="1" applyAlignment="1">
      <alignment horizontal="right" wrapText="1"/>
    </xf>
    <xf numFmtId="0" fontId="2" fillId="2" borderId="3" xfId="0" applyFont="1" applyFill="1" applyBorder="1" applyAlignment="1">
      <alignment horizontal="center" vertical="center" wrapText="1"/>
    </xf>
    <xf numFmtId="3" fontId="2" fillId="2" borderId="23" xfId="0" applyNumberFormat="1" applyFont="1" applyFill="1" applyBorder="1" applyAlignment="1">
      <alignment horizontal="right" wrapText="1"/>
    </xf>
    <xf numFmtId="0" fontId="2" fillId="2" borderId="9" xfId="0" applyFont="1" applyFill="1" applyBorder="1" applyAlignment="1">
      <alignment horizontal="left" vertical="top" wrapText="1"/>
    </xf>
    <xf numFmtId="41" fontId="3" fillId="0" borderId="7" xfId="0" applyNumberFormat="1" applyFont="1" applyBorder="1" applyAlignment="1">
      <alignment wrapText="1"/>
    </xf>
    <xf numFmtId="1" fontId="2" fillId="2" borderId="3" xfId="0" applyNumberFormat="1" applyFont="1" applyFill="1" applyBorder="1" applyAlignment="1">
      <alignment horizontal="center" vertical="center" wrapText="1"/>
    </xf>
    <xf numFmtId="3" fontId="4" fillId="2" borderId="0" xfId="0" applyNumberFormat="1" applyFont="1" applyFill="1" applyAlignment="1">
      <alignment vertical="center" wrapText="1"/>
    </xf>
    <xf numFmtId="3" fontId="1" fillId="2" borderId="15"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left" wrapText="1"/>
    </xf>
    <xf numFmtId="0" fontId="2" fillId="2" borderId="12" xfId="0" applyFont="1" applyFill="1" applyBorder="1" applyAlignment="1">
      <alignment horizontal="right" wrapText="1"/>
    </xf>
    <xf numFmtId="41" fontId="2" fillId="2" borderId="13" xfId="0" applyNumberFormat="1" applyFont="1" applyFill="1" applyBorder="1" applyAlignment="1">
      <alignment horizontal="right" wrapText="1"/>
    </xf>
    <xf numFmtId="0" fontId="1" fillId="2" borderId="35" xfId="0" applyFont="1" applyFill="1" applyBorder="1" applyAlignment="1">
      <alignment vertical="center" wrapText="1"/>
    </xf>
    <xf numFmtId="41" fontId="1" fillId="2" borderId="38" xfId="0" applyNumberFormat="1" applyFont="1" applyFill="1" applyBorder="1" applyAlignment="1">
      <alignment horizontal="right" vertical="center" wrapText="1"/>
    </xf>
    <xf numFmtId="3" fontId="2" fillId="2" borderId="9" xfId="0" applyNumberFormat="1" applyFont="1" applyFill="1" applyBorder="1" applyAlignment="1">
      <alignment horizontal="right" wrapText="1"/>
    </xf>
    <xf numFmtId="3" fontId="2" fillId="2" borderId="7" xfId="0" applyNumberFormat="1" applyFont="1" applyFill="1" applyBorder="1" applyAlignment="1">
      <alignment horizontal="right" wrapText="1"/>
    </xf>
    <xf numFmtId="41" fontId="1" fillId="2" borderId="29" xfId="0" applyNumberFormat="1" applyFont="1" applyFill="1" applyBorder="1" applyAlignment="1">
      <alignment horizontal="right" wrapText="1"/>
    </xf>
    <xf numFmtId="41" fontId="2" fillId="2" borderId="29" xfId="0" applyNumberFormat="1" applyFont="1" applyFill="1" applyBorder="1" applyAlignment="1">
      <alignment horizontal="right" wrapText="1"/>
    </xf>
    <xf numFmtId="0" fontId="8" fillId="2" borderId="27" xfId="0" applyFont="1" applyFill="1" applyBorder="1" applyAlignment="1">
      <alignment horizontal="center" vertical="center" wrapText="1"/>
    </xf>
    <xf numFmtId="0" fontId="1" fillId="2" borderId="19" xfId="0" applyFont="1" applyFill="1" applyBorder="1" applyAlignment="1">
      <alignment vertical="center" wrapText="1"/>
    </xf>
    <xf numFmtId="2" fontId="1" fillId="2" borderId="0" xfId="0" applyNumberFormat="1" applyFont="1" applyFill="1" applyAlignment="1">
      <alignment horizontal="left" vertical="center" wrapText="1"/>
    </xf>
    <xf numFmtId="3" fontId="8" fillId="2" borderId="0" xfId="0" applyNumberFormat="1" applyFont="1" applyFill="1" applyAlignment="1">
      <alignment horizontal="right" vertical="center" wrapText="1"/>
    </xf>
    <xf numFmtId="41" fontId="1" fillId="2" borderId="10" xfId="0" applyNumberFormat="1" applyFont="1" applyFill="1" applyBorder="1" applyAlignment="1">
      <alignment horizontal="right" wrapText="1"/>
    </xf>
    <xf numFmtId="3" fontId="1" fillId="2" borderId="9" xfId="0" applyNumberFormat="1" applyFont="1" applyFill="1" applyBorder="1" applyAlignment="1">
      <alignment horizontal="right" vertical="center" wrapText="1"/>
    </xf>
    <xf numFmtId="41" fontId="1" fillId="2" borderId="10" xfId="0" applyNumberFormat="1" applyFont="1" applyFill="1" applyBorder="1" applyAlignment="1">
      <alignment horizontal="right" vertical="center" wrapText="1"/>
    </xf>
    <xf numFmtId="3" fontId="1" fillId="2" borderId="9" xfId="0" applyNumberFormat="1" applyFont="1" applyFill="1" applyBorder="1" applyAlignment="1">
      <alignment vertical="center" wrapText="1"/>
    </xf>
    <xf numFmtId="0" fontId="2" fillId="2" borderId="22" xfId="0" applyFont="1" applyFill="1" applyBorder="1" applyAlignment="1">
      <alignment vertical="center" wrapText="1"/>
    </xf>
    <xf numFmtId="2" fontId="1" fillId="2" borderId="23" xfId="0" applyNumberFormat="1" applyFont="1" applyFill="1" applyBorder="1" applyAlignment="1">
      <alignment horizontal="left" vertical="center" wrapText="1"/>
    </xf>
    <xf numFmtId="3" fontId="1" fillId="2" borderId="23" xfId="0" applyNumberFormat="1" applyFont="1" applyFill="1" applyBorder="1" applyAlignment="1">
      <alignment horizontal="left" vertical="center" wrapText="1"/>
    </xf>
    <xf numFmtId="41" fontId="1" fillId="2" borderId="24" xfId="0" applyNumberFormat="1" applyFont="1" applyFill="1" applyBorder="1" applyAlignment="1">
      <alignment vertical="center" wrapText="1"/>
    </xf>
    <xf numFmtId="41" fontId="1" fillId="2" borderId="29" xfId="0" applyNumberFormat="1" applyFont="1" applyFill="1" applyBorder="1" applyAlignment="1">
      <alignment vertical="center" wrapText="1"/>
    </xf>
    <xf numFmtId="41" fontId="2" fillId="2" borderId="0" xfId="0" applyNumberFormat="1" applyFont="1" applyFill="1" applyAlignment="1">
      <alignment vertical="center" wrapText="1"/>
    </xf>
    <xf numFmtId="3" fontId="8" fillId="0" borderId="0" xfId="0" applyNumberFormat="1" applyFont="1" applyAlignment="1">
      <alignment horizontal="right" vertical="center" wrapText="1"/>
    </xf>
    <xf numFmtId="41" fontId="1" fillId="2" borderId="0" xfId="0" applyNumberFormat="1" applyFont="1" applyFill="1" applyAlignment="1">
      <alignment vertical="center" wrapText="1"/>
    </xf>
    <xf numFmtId="0" fontId="1" fillId="2" borderId="6" xfId="0" applyFont="1" applyFill="1" applyBorder="1" applyAlignment="1">
      <alignment horizontal="center" vertical="center" wrapText="1"/>
    </xf>
    <xf numFmtId="2" fontId="1" fillId="2" borderId="7" xfId="0" applyNumberFormat="1" applyFont="1" applyFill="1" applyBorder="1" applyAlignment="1">
      <alignment horizontal="left" vertical="center" wrapText="1"/>
    </xf>
    <xf numFmtId="3" fontId="1" fillId="2" borderId="7" xfId="0" applyNumberFormat="1" applyFont="1" applyFill="1" applyBorder="1" applyAlignment="1">
      <alignment horizontal="left" vertical="center" wrapText="1"/>
    </xf>
    <xf numFmtId="41" fontId="1" fillId="2" borderId="25" xfId="0" applyNumberFormat="1" applyFont="1" applyFill="1" applyBorder="1" applyAlignment="1">
      <alignment horizontal="right" wrapText="1"/>
    </xf>
    <xf numFmtId="0" fontId="2" fillId="2" borderId="7" xfId="0" applyFont="1" applyFill="1" applyBorder="1" applyAlignment="1">
      <alignment horizontal="left" wrapText="1"/>
    </xf>
    <xf numFmtId="1" fontId="2" fillId="2" borderId="22" xfId="0" applyNumberFormat="1" applyFont="1" applyFill="1" applyBorder="1" applyAlignment="1">
      <alignment horizontal="center" vertical="center" wrapText="1"/>
    </xf>
    <xf numFmtId="43" fontId="2" fillId="2" borderId="25" xfId="0" applyNumberFormat="1" applyFont="1" applyFill="1" applyBorder="1" applyAlignment="1">
      <alignment horizontal="right" wrapText="1"/>
    </xf>
    <xf numFmtId="43" fontId="2" fillId="2" borderId="10" xfId="0" applyNumberFormat="1" applyFont="1" applyFill="1" applyBorder="1" applyAlignment="1">
      <alignment horizontal="right"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2" fontId="2" fillId="0" borderId="9"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4" fillId="0" borderId="0" xfId="0" applyFont="1" applyAlignment="1">
      <alignment vertical="center" wrapText="1"/>
    </xf>
    <xf numFmtId="0" fontId="1" fillId="0" borderId="15"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7" fillId="0" borderId="9" xfId="0"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12" xfId="0" applyFont="1" applyBorder="1" applyAlignment="1">
      <alignment horizontal="center" wrapText="1"/>
    </xf>
    <xf numFmtId="0" fontId="1" fillId="0" borderId="34" xfId="0" applyFont="1" applyBorder="1" applyAlignment="1">
      <alignment vertical="center" wrapText="1"/>
    </xf>
    <xf numFmtId="49" fontId="2" fillId="0" borderId="2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2" fontId="2" fillId="0" borderId="9" xfId="0" applyNumberFormat="1" applyFont="1" applyBorder="1" applyAlignment="1">
      <alignment vertical="center" wrapText="1"/>
    </xf>
    <xf numFmtId="0" fontId="2" fillId="0" borderId="9" xfId="0" applyFont="1" applyBorder="1" applyAlignment="1">
      <alignment vertical="center" wrapText="1"/>
    </xf>
    <xf numFmtId="0" fontId="2" fillId="0" borderId="23" xfId="0" applyFont="1" applyBorder="1" applyAlignment="1">
      <alignment vertical="center" wrapText="1"/>
    </xf>
    <xf numFmtId="0" fontId="2" fillId="2" borderId="12" xfId="0" applyFont="1" applyFill="1" applyBorder="1" applyAlignment="1">
      <alignment vertical="center" wrapText="1"/>
    </xf>
    <xf numFmtId="43" fontId="2" fillId="2" borderId="13" xfId="0" applyNumberFormat="1" applyFont="1" applyFill="1" applyBorder="1" applyAlignment="1">
      <alignment horizontal="right" wrapText="1"/>
    </xf>
    <xf numFmtId="41" fontId="1" fillId="2" borderId="31" xfId="0" applyNumberFormat="1" applyFont="1" applyFill="1" applyBorder="1" applyAlignment="1">
      <alignment horizontal="right" wrapText="1"/>
    </xf>
    <xf numFmtId="3" fontId="2" fillId="2" borderId="9" xfId="0" applyNumberFormat="1" applyFont="1" applyFill="1" applyBorder="1" applyAlignment="1">
      <alignment horizontal="center" wrapText="1"/>
    </xf>
    <xf numFmtId="3" fontId="2" fillId="2" borderId="7"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4" fontId="4" fillId="2" borderId="0" xfId="0" applyNumberFormat="1" applyFont="1" applyFill="1" applyAlignment="1">
      <alignment vertical="center" wrapText="1"/>
    </xf>
    <xf numFmtId="4" fontId="1" fillId="2" borderId="15" xfId="0" applyNumberFormat="1" applyFont="1" applyFill="1" applyBorder="1" applyAlignment="1">
      <alignment horizontal="center" vertical="center" wrapText="1"/>
    </xf>
    <xf numFmtId="4" fontId="2" fillId="2" borderId="7" xfId="0" applyNumberFormat="1" applyFont="1" applyFill="1" applyBorder="1" applyAlignment="1">
      <alignment horizontal="right" wrapText="1"/>
    </xf>
    <xf numFmtId="4" fontId="2" fillId="2" borderId="9" xfId="0" applyNumberFormat="1" applyFont="1" applyFill="1" applyBorder="1" applyAlignment="1">
      <alignment horizontal="right" wrapText="1"/>
    </xf>
    <xf numFmtId="4" fontId="2" fillId="2" borderId="12" xfId="0" applyNumberFormat="1" applyFont="1" applyFill="1" applyBorder="1" applyAlignment="1">
      <alignment horizontal="right" wrapText="1"/>
    </xf>
    <xf numFmtId="4" fontId="2" fillId="2" borderId="23" xfId="0" applyNumberFormat="1" applyFont="1" applyFill="1" applyBorder="1" applyAlignment="1">
      <alignment horizontal="right" wrapText="1"/>
    </xf>
    <xf numFmtId="4" fontId="2" fillId="2" borderId="9" xfId="0" applyNumberFormat="1" applyFont="1" applyFill="1" applyBorder="1" applyAlignment="1">
      <alignment horizontal="center" wrapText="1"/>
    </xf>
    <xf numFmtId="4" fontId="2" fillId="2" borderId="7" xfId="0" applyNumberFormat="1" applyFont="1" applyFill="1" applyBorder="1" applyAlignment="1">
      <alignment horizontal="center" wrapText="1"/>
    </xf>
    <xf numFmtId="4" fontId="2" fillId="2" borderId="12" xfId="0" applyNumberFormat="1" applyFont="1" applyFill="1" applyBorder="1" applyAlignment="1">
      <alignment horizontal="center" wrapText="1"/>
    </xf>
    <xf numFmtId="4" fontId="9" fillId="2" borderId="0" xfId="0" applyNumberFormat="1" applyFont="1" applyFill="1" applyAlignment="1">
      <alignment horizontal="center" vertical="center" wrapText="1"/>
    </xf>
    <xf numFmtId="4" fontId="1" fillId="2" borderId="7" xfId="0" applyNumberFormat="1" applyFont="1" applyFill="1" applyBorder="1" applyAlignment="1">
      <alignment horizontal="left" vertical="center" wrapText="1"/>
    </xf>
    <xf numFmtId="4" fontId="1" fillId="2" borderId="9" xfId="0" applyNumberFormat="1" applyFont="1" applyFill="1" applyBorder="1" applyAlignment="1">
      <alignment horizontal="left" vertical="center" wrapText="1"/>
    </xf>
    <xf numFmtId="4" fontId="1" fillId="2" borderId="9" xfId="0" applyNumberFormat="1" applyFont="1" applyFill="1" applyBorder="1" applyAlignment="1">
      <alignment vertical="center" wrapText="1"/>
    </xf>
    <xf numFmtId="4" fontId="1" fillId="2" borderId="23" xfId="0" applyNumberFormat="1" applyFont="1" applyFill="1" applyBorder="1" applyAlignment="1">
      <alignment horizontal="left" vertical="center" wrapText="1"/>
    </xf>
    <xf numFmtId="4" fontId="9" fillId="0" borderId="0" xfId="0" applyNumberFormat="1" applyFont="1" applyAlignment="1">
      <alignment horizontal="center" vertical="center" wrapText="1"/>
    </xf>
    <xf numFmtId="41" fontId="1" fillId="2" borderId="5" xfId="0" applyNumberFormat="1" applyFont="1" applyFill="1" applyBorder="1" applyAlignment="1">
      <alignment horizontal="right" wrapText="1"/>
    </xf>
    <xf numFmtId="1" fontId="2" fillId="2" borderId="30"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0" borderId="37" xfId="0" applyFont="1" applyBorder="1" applyAlignment="1">
      <alignment horizontal="center" vertical="center" wrapText="1"/>
    </xf>
    <xf numFmtId="4" fontId="2" fillId="2" borderId="46" xfId="0" applyNumberFormat="1" applyFont="1" applyFill="1" applyBorder="1" applyAlignment="1">
      <alignment vertical="center" wrapText="1"/>
    </xf>
    <xf numFmtId="3" fontId="0" fillId="2" borderId="46" xfId="0" applyNumberFormat="1" applyFill="1" applyBorder="1" applyAlignment="1">
      <alignment wrapText="1"/>
    </xf>
    <xf numFmtId="0" fontId="0" fillId="2" borderId="10" xfId="0" applyFill="1" applyBorder="1" applyAlignment="1">
      <alignment wrapText="1"/>
    </xf>
    <xf numFmtId="0" fontId="1" fillId="2" borderId="37" xfId="0" applyFont="1" applyFill="1" applyBorder="1" applyAlignment="1">
      <alignment vertical="center" wrapText="1"/>
    </xf>
    <xf numFmtId="0" fontId="2" fillId="2" borderId="37" xfId="0" applyFont="1" applyFill="1" applyBorder="1" applyAlignment="1">
      <alignment vertical="center" wrapText="1"/>
    </xf>
    <xf numFmtId="0" fontId="1" fillId="2" borderId="15" xfId="0" applyFont="1" applyFill="1" applyBorder="1" applyAlignment="1">
      <alignment vertical="center" wrapText="1"/>
    </xf>
    <xf numFmtId="4" fontId="6" fillId="2" borderId="1" xfId="0" applyNumberFormat="1" applyFont="1" applyFill="1" applyBorder="1" applyAlignment="1">
      <alignment horizontal="right" wrapText="1"/>
    </xf>
    <xf numFmtId="41" fontId="2" fillId="2" borderId="2" xfId="0" applyNumberFormat="1" applyFont="1" applyFill="1" applyBorder="1" applyAlignment="1">
      <alignment horizontal="right" vertical="center" wrapText="1"/>
    </xf>
    <xf numFmtId="3" fontId="6" fillId="2" borderId="47" xfId="0" applyNumberFormat="1" applyFont="1" applyFill="1" applyBorder="1" applyAlignment="1">
      <alignment horizontal="right" wrapText="1"/>
    </xf>
    <xf numFmtId="0" fontId="1" fillId="2" borderId="1" xfId="0" applyFont="1" applyFill="1" applyBorder="1" applyAlignment="1">
      <alignment vertical="center" wrapText="1"/>
    </xf>
    <xf numFmtId="0" fontId="6" fillId="0" borderId="47" xfId="0" applyFont="1" applyBorder="1" applyAlignment="1">
      <alignment horizontal="right" wrapText="1"/>
    </xf>
    <xf numFmtId="0" fontId="6" fillId="2" borderId="14" xfId="0" applyFont="1" applyFill="1" applyBorder="1" applyAlignment="1">
      <alignment horizontal="right" wrapText="1"/>
    </xf>
    <xf numFmtId="0" fontId="2" fillId="2" borderId="47" xfId="0" applyFont="1" applyFill="1" applyBorder="1" applyAlignment="1">
      <alignment horizontal="right" wrapText="1"/>
    </xf>
    <xf numFmtId="41" fontId="1" fillId="2" borderId="49" xfId="0" applyNumberFormat="1" applyFont="1" applyFill="1" applyBorder="1" applyAlignment="1">
      <alignment horizontal="right" vertical="center" wrapText="1"/>
    </xf>
    <xf numFmtId="4" fontId="2" fillId="2" borderId="15" xfId="0" applyNumberFormat="1" applyFont="1" applyFill="1" applyBorder="1" applyAlignment="1">
      <alignment horizontal="right" wrapText="1"/>
    </xf>
    <xf numFmtId="3" fontId="2" fillId="2" borderId="15" xfId="0" applyNumberFormat="1" applyFont="1" applyFill="1" applyBorder="1" applyAlignment="1">
      <alignment horizontal="right" wrapText="1"/>
    </xf>
    <xf numFmtId="0" fontId="1" fillId="2" borderId="7" xfId="0" applyFont="1" applyFill="1" applyBorder="1" applyAlignment="1">
      <alignment vertical="center" wrapText="1"/>
    </xf>
    <xf numFmtId="41" fontId="2" fillId="2" borderId="40" xfId="0" applyNumberFormat="1" applyFont="1" applyFill="1" applyBorder="1" applyAlignment="1">
      <alignment horizontal="right" wrapText="1"/>
    </xf>
    <xf numFmtId="0" fontId="0" fillId="0" borderId="30" xfId="0" applyBorder="1"/>
    <xf numFmtId="0" fontId="1" fillId="2" borderId="27" xfId="0" applyFont="1" applyFill="1" applyBorder="1" applyAlignment="1">
      <alignment horizontal="center" vertical="center" wrapText="1"/>
    </xf>
    <xf numFmtId="0" fontId="4" fillId="2" borderId="30" xfId="0" applyFont="1" applyFill="1" applyBorder="1" applyAlignment="1">
      <alignment vertical="center" wrapText="1"/>
    </xf>
    <xf numFmtId="37" fontId="10" fillId="0" borderId="0" xfId="0" applyNumberFormat="1" applyFont="1"/>
    <xf numFmtId="41" fontId="3" fillId="0" borderId="7" xfId="0" applyNumberFormat="1" applyFont="1" applyBorder="1" applyAlignment="1">
      <alignment horizontal="center"/>
    </xf>
    <xf numFmtId="41" fontId="3" fillId="0" borderId="25" xfId="0" applyNumberFormat="1" applyFont="1" applyBorder="1" applyAlignment="1">
      <alignment horizontal="center"/>
    </xf>
    <xf numFmtId="0" fontId="1" fillId="2" borderId="3" xfId="0" applyFont="1" applyFill="1" applyBorder="1" applyAlignment="1">
      <alignment horizontal="right" wrapText="1"/>
    </xf>
    <xf numFmtId="0" fontId="18" fillId="2" borderId="0" xfId="0" applyFont="1" applyFill="1" applyAlignment="1">
      <alignment wrapText="1"/>
    </xf>
    <xf numFmtId="0" fontId="18" fillId="0" borderId="0" xfId="0" applyFont="1" applyAlignment="1">
      <alignment wrapText="1"/>
    </xf>
    <xf numFmtId="0" fontId="2" fillId="2" borderId="15" xfId="0" applyFont="1" applyFill="1" applyBorder="1" applyAlignment="1">
      <alignment horizontal="right" wrapText="1"/>
    </xf>
    <xf numFmtId="0" fontId="20" fillId="2" borderId="0" xfId="0" applyFont="1" applyFill="1"/>
    <xf numFmtId="0" fontId="18" fillId="2" borderId="0" xfId="0" applyFont="1" applyFill="1"/>
    <xf numFmtId="0" fontId="18" fillId="0" borderId="0" xfId="0" applyFont="1"/>
    <xf numFmtId="0" fontId="11" fillId="0" borderId="0" xfId="0" applyFont="1"/>
    <xf numFmtId="0" fontId="21" fillId="0" borderId="0" xfId="0" applyFont="1" applyAlignment="1">
      <alignment wrapText="1"/>
    </xf>
    <xf numFmtId="0" fontId="21" fillId="2" borderId="0" xfId="0" applyFont="1" applyFill="1" applyAlignment="1">
      <alignment wrapText="1"/>
    </xf>
    <xf numFmtId="0" fontId="1" fillId="2" borderId="14" xfId="0" applyFont="1" applyFill="1" applyBorder="1" applyAlignment="1">
      <alignment horizontal="right" wrapText="1"/>
    </xf>
    <xf numFmtId="0" fontId="2" fillId="0" borderId="48" xfId="0" applyFont="1" applyBorder="1" applyAlignment="1">
      <alignment horizontal="right" wrapText="1"/>
    </xf>
    <xf numFmtId="4" fontId="1" fillId="2" borderId="15" xfId="0" applyNumberFormat="1" applyFont="1" applyFill="1" applyBorder="1" applyAlignment="1">
      <alignment horizontal="right" wrapText="1"/>
    </xf>
    <xf numFmtId="3" fontId="1" fillId="2" borderId="15" xfId="0" applyNumberFormat="1" applyFont="1" applyFill="1" applyBorder="1" applyAlignment="1">
      <alignment horizontal="right" wrapText="1"/>
    </xf>
    <xf numFmtId="0" fontId="22" fillId="0" borderId="0" xfId="0" applyFont="1"/>
    <xf numFmtId="0" fontId="23" fillId="0" borderId="0" xfId="0" applyFont="1"/>
    <xf numFmtId="0" fontId="19" fillId="0" borderId="0" xfId="0" applyFont="1"/>
    <xf numFmtId="0" fontId="1" fillId="0" borderId="53" xfId="0" applyFont="1" applyBorder="1" applyAlignment="1">
      <alignment horizontal="left" vertical="top" wrapText="1"/>
    </xf>
    <xf numFmtId="0" fontId="0" fillId="0" borderId="0" xfId="0" applyAlignment="1">
      <alignment horizontal="left" vertical="top"/>
    </xf>
    <xf numFmtId="0" fontId="25" fillId="0" borderId="44" xfId="0" applyFont="1" applyBorder="1" applyAlignment="1">
      <alignment horizontal="center" vertical="center" wrapText="1"/>
    </xf>
    <xf numFmtId="166" fontId="24" fillId="0" borderId="23" xfId="0" applyNumberFormat="1" applyFont="1" applyBorder="1" applyAlignment="1">
      <alignment horizontal="center" vertical="center" shrinkToFit="1"/>
    </xf>
    <xf numFmtId="0" fontId="1" fillId="0" borderId="23" xfId="0" applyFont="1" applyBorder="1" applyAlignment="1">
      <alignment horizontal="left" vertical="top" wrapText="1"/>
    </xf>
    <xf numFmtId="0" fontId="26" fillId="0" borderId="37" xfId="0" applyFont="1" applyBorder="1" applyAlignment="1">
      <alignment horizontal="left" vertical="top" wrapText="1"/>
    </xf>
    <xf numFmtId="166" fontId="24" fillId="0" borderId="46" xfId="0" applyNumberFormat="1" applyFont="1" applyBorder="1" applyAlignment="1">
      <alignment horizontal="center" vertical="center" shrinkToFit="1"/>
    </xf>
    <xf numFmtId="166" fontId="24" fillId="0" borderId="62" xfId="0" applyNumberFormat="1" applyFont="1" applyBorder="1" applyAlignment="1">
      <alignment horizontal="center" vertical="center" shrinkToFit="1"/>
    </xf>
    <xf numFmtId="0" fontId="0" fillId="0" borderId="54" xfId="0" applyBorder="1" applyAlignment="1">
      <alignment horizontal="left" vertical="top"/>
    </xf>
    <xf numFmtId="0" fontId="26" fillId="0" borderId="40" xfId="0" applyFont="1" applyBorder="1" applyAlignment="1">
      <alignment horizontal="left" vertical="top" wrapText="1"/>
    </xf>
    <xf numFmtId="166" fontId="24" fillId="0" borderId="23" xfId="0" applyNumberFormat="1" applyFont="1" applyBorder="1" applyAlignment="1">
      <alignment vertical="center" shrinkToFit="1"/>
    </xf>
    <xf numFmtId="166" fontId="24" fillId="0" borderId="28" xfId="0" applyNumberFormat="1" applyFont="1" applyBorder="1" applyAlignment="1">
      <alignment vertical="center" shrinkToFit="1"/>
    </xf>
    <xf numFmtId="166" fontId="24" fillId="0" borderId="7" xfId="0" applyNumberFormat="1" applyFont="1" applyBorder="1" applyAlignment="1">
      <alignment vertical="center" shrinkToFit="1"/>
    </xf>
    <xf numFmtId="4" fontId="6" fillId="2" borderId="15" xfId="0" applyNumberFormat="1" applyFont="1" applyFill="1" applyBorder="1" applyAlignment="1">
      <alignment horizontal="right" wrapText="1"/>
    </xf>
    <xf numFmtId="0" fontId="1" fillId="0" borderId="15" xfId="0" applyFont="1" applyBorder="1" applyAlignment="1">
      <alignment horizontal="center" wrapText="1"/>
    </xf>
    <xf numFmtId="0" fontId="1" fillId="0" borderId="15" xfId="0" applyFont="1" applyBorder="1" applyAlignment="1">
      <alignment horizontal="right" wrapText="1"/>
    </xf>
    <xf numFmtId="0" fontId="1" fillId="2" borderId="28" xfId="0" applyFont="1" applyFill="1" applyBorder="1" applyAlignment="1">
      <alignment vertical="center" wrapText="1"/>
    </xf>
    <xf numFmtId="166" fontId="24" fillId="0" borderId="9" xfId="0" applyNumberFormat="1" applyFont="1" applyBorder="1" applyAlignment="1">
      <alignment vertical="center" shrinkToFit="1"/>
    </xf>
    <xf numFmtId="3" fontId="1" fillId="0" borderId="15" xfId="0" applyNumberFormat="1" applyFont="1" applyBorder="1" applyAlignment="1">
      <alignment wrapText="1"/>
    </xf>
    <xf numFmtId="3" fontId="21" fillId="2" borderId="46" xfId="0" applyNumberFormat="1" applyFont="1" applyFill="1" applyBorder="1" applyAlignment="1">
      <alignment wrapText="1"/>
    </xf>
    <xf numFmtId="0" fontId="21" fillId="2" borderId="10" xfId="0" applyFont="1" applyFill="1" applyBorder="1" applyAlignment="1">
      <alignment wrapText="1"/>
    </xf>
    <xf numFmtId="0" fontId="2" fillId="2"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8" fillId="2" borderId="47" xfId="0" applyFont="1" applyFill="1" applyBorder="1" applyAlignment="1">
      <alignment vertical="top" wrapText="1"/>
    </xf>
    <xf numFmtId="4" fontId="8" fillId="2" borderId="15" xfId="0" applyNumberFormat="1" applyFont="1" applyFill="1" applyBorder="1" applyAlignment="1">
      <alignment vertical="top" wrapText="1"/>
    </xf>
    <xf numFmtId="3" fontId="8" fillId="2" borderId="15" xfId="0" applyNumberFormat="1" applyFont="1" applyFill="1" applyBorder="1" applyAlignment="1">
      <alignment vertical="top" wrapText="1"/>
    </xf>
    <xf numFmtId="0" fontId="8" fillId="2" borderId="16" xfId="0" applyFont="1" applyFill="1" applyBorder="1" applyAlignment="1">
      <alignment vertical="top" wrapText="1"/>
    </xf>
    <xf numFmtId="0" fontId="2" fillId="2" borderId="7" xfId="0" applyFont="1" applyFill="1" applyBorder="1" applyAlignment="1">
      <alignment horizontal="center" wrapText="1"/>
    </xf>
    <xf numFmtId="0" fontId="2" fillId="2" borderId="9" xfId="0" applyFont="1" applyFill="1" applyBorder="1" applyAlignment="1">
      <alignment horizontal="center" wrapText="1"/>
    </xf>
    <xf numFmtId="0" fontId="1" fillId="0" borderId="4" xfId="0" applyFont="1" applyBorder="1" applyAlignment="1">
      <alignment horizontal="right" wrapText="1"/>
    </xf>
    <xf numFmtId="0" fontId="1" fillId="2" borderId="21" xfId="0" applyFont="1" applyFill="1" applyBorder="1" applyAlignment="1">
      <alignment horizontal="right" wrapText="1"/>
    </xf>
    <xf numFmtId="4" fontId="1" fillId="2" borderId="4" xfId="0" applyNumberFormat="1" applyFont="1" applyFill="1" applyBorder="1" applyAlignment="1">
      <alignment horizontal="right" wrapText="1"/>
    </xf>
    <xf numFmtId="3" fontId="1" fillId="2" borderId="4" xfId="0" applyNumberFormat="1" applyFont="1" applyFill="1" applyBorder="1" applyAlignment="1">
      <alignment horizontal="right" wrapText="1"/>
    </xf>
    <xf numFmtId="41" fontId="1" fillId="2" borderId="43" xfId="0" applyNumberFormat="1" applyFont="1" applyFill="1" applyBorder="1" applyAlignment="1">
      <alignment vertical="center" wrapText="1"/>
    </xf>
    <xf numFmtId="0" fontId="1" fillId="2" borderId="27" xfId="0" applyFont="1" applyFill="1" applyBorder="1" applyAlignment="1">
      <alignment horizontal="right" wrapText="1"/>
    </xf>
    <xf numFmtId="0" fontId="1" fillId="0" borderId="21" xfId="0" applyFont="1" applyBorder="1" applyAlignment="1">
      <alignment horizontal="center" vertical="center" wrapText="1"/>
    </xf>
    <xf numFmtId="0" fontId="2" fillId="2" borderId="15" xfId="0" applyFont="1" applyFill="1" applyBorder="1" applyAlignment="1">
      <alignment horizontal="center" vertical="center" wrapText="1"/>
    </xf>
    <xf numFmtId="4" fontId="1" fillId="2" borderId="21" xfId="0" applyNumberFormat="1" applyFont="1" applyFill="1" applyBorder="1" applyAlignment="1">
      <alignment horizontal="right" wrapText="1"/>
    </xf>
    <xf numFmtId="3" fontId="1" fillId="2" borderId="1" xfId="0" applyNumberFormat="1" applyFont="1" applyFill="1" applyBorder="1" applyAlignment="1">
      <alignment horizontal="right" wrapText="1"/>
    </xf>
    <xf numFmtId="0" fontId="2" fillId="2" borderId="12" xfId="0" applyFont="1" applyFill="1" applyBorder="1" applyAlignment="1">
      <alignment horizontal="center" wrapText="1"/>
    </xf>
    <xf numFmtId="2" fontId="1" fillId="2" borderId="50"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23" xfId="0" applyFont="1" applyFill="1" applyBorder="1" applyAlignment="1">
      <alignment horizontal="center" wrapText="1"/>
    </xf>
    <xf numFmtId="2" fontId="1" fillId="2" borderId="14" xfId="0" applyNumberFormat="1" applyFont="1" applyFill="1" applyBorder="1" applyAlignment="1">
      <alignment horizontal="center" vertical="center" wrapText="1"/>
    </xf>
    <xf numFmtId="2" fontId="27" fillId="0" borderId="4" xfId="0" applyNumberFormat="1" applyFont="1" applyBorder="1" applyAlignment="1">
      <alignment horizontal="left"/>
    </xf>
    <xf numFmtId="0" fontId="1" fillId="0" borderId="9" xfId="0" applyFont="1" applyBorder="1" applyAlignment="1">
      <alignment horizontal="left" vertical="top"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41" fontId="1" fillId="2" borderId="4" xfId="0" applyNumberFormat="1" applyFont="1" applyFill="1" applyBorder="1" applyAlignment="1">
      <alignment vertical="center" wrapText="1"/>
    </xf>
    <xf numFmtId="41" fontId="1" fillId="2" borderId="68" xfId="0" applyNumberFormat="1" applyFont="1" applyFill="1" applyBorder="1" applyAlignment="1">
      <alignment horizontal="right" vertical="center" wrapText="1"/>
    </xf>
    <xf numFmtId="0" fontId="22" fillId="0" borderId="54" xfId="0" applyFont="1" applyBorder="1"/>
    <xf numFmtId="0" fontId="18" fillId="0" borderId="54" xfId="0" applyFont="1" applyBorder="1" applyAlignment="1">
      <alignment wrapText="1"/>
    </xf>
    <xf numFmtId="0" fontId="18" fillId="0" borderId="54" xfId="0" applyFont="1" applyBorder="1"/>
    <xf numFmtId="0" fontId="18" fillId="2" borderId="54" xfId="0" applyFont="1" applyFill="1" applyBorder="1" applyAlignment="1">
      <alignment wrapText="1"/>
    </xf>
    <xf numFmtId="0" fontId="0" fillId="0" borderId="54" xfId="0" applyBorder="1" applyAlignment="1">
      <alignment wrapText="1"/>
    </xf>
    <xf numFmtId="0" fontId="1" fillId="2" borderId="47" xfId="0" applyFont="1" applyFill="1" applyBorder="1" applyAlignment="1">
      <alignment horizontal="right" wrapText="1"/>
    </xf>
    <xf numFmtId="41" fontId="1" fillId="2" borderId="31" xfId="0" applyNumberFormat="1" applyFont="1" applyFill="1" applyBorder="1" applyAlignment="1">
      <alignment horizontal="right" vertical="center" wrapText="1"/>
    </xf>
    <xf numFmtId="0" fontId="0" fillId="0" borderId="30" xfId="0" applyBorder="1" applyAlignment="1">
      <alignment horizontal="left" vertical="top"/>
    </xf>
    <xf numFmtId="0" fontId="19" fillId="2" borderId="0" xfId="0" applyFont="1" applyFill="1"/>
    <xf numFmtId="41" fontId="8" fillId="0" borderId="49" xfId="0" applyNumberFormat="1" applyFont="1" applyBorder="1" applyAlignment="1">
      <alignment vertical="center" wrapText="1"/>
    </xf>
    <xf numFmtId="41" fontId="9" fillId="0" borderId="31" xfId="0" applyNumberFormat="1" applyFont="1" applyBorder="1" applyAlignment="1">
      <alignment vertical="center" wrapText="1"/>
    </xf>
    <xf numFmtId="41" fontId="9" fillId="0" borderId="38" xfId="0" applyNumberFormat="1" applyFont="1" applyBorder="1" applyAlignment="1">
      <alignment vertical="center" wrapText="1"/>
    </xf>
    <xf numFmtId="2" fontId="27" fillId="0" borderId="34" xfId="0" applyNumberFormat="1" applyFont="1" applyBorder="1" applyAlignment="1">
      <alignment horizontal="left"/>
    </xf>
    <xf numFmtId="2" fontId="27" fillId="0" borderId="21" xfId="0" applyNumberFormat="1" applyFont="1" applyBorder="1" applyAlignment="1">
      <alignment horizontal="left"/>
    </xf>
    <xf numFmtId="0" fontId="1" fillId="0" borderId="0" xfId="0" applyFont="1" applyAlignment="1">
      <alignment horizontal="left" vertical="center" wrapText="1"/>
    </xf>
    <xf numFmtId="41" fontId="9" fillId="0" borderId="0" xfId="0" applyNumberFormat="1" applyFont="1" applyAlignment="1">
      <alignment vertical="center" wrapText="1"/>
    </xf>
    <xf numFmtId="41" fontId="3" fillId="3" borderId="7" xfId="0" applyNumberFormat="1" applyFont="1" applyFill="1" applyBorder="1" applyAlignment="1">
      <alignment vertical="center" wrapText="1"/>
    </xf>
    <xf numFmtId="41" fontId="3" fillId="3" borderId="7" xfId="0" applyNumberFormat="1" applyFont="1" applyFill="1" applyBorder="1" applyAlignment="1">
      <alignment horizontal="center" vertical="center"/>
    </xf>
    <xf numFmtId="41" fontId="3" fillId="3" borderId="25" xfId="0" applyNumberFormat="1" applyFont="1" applyFill="1" applyBorder="1" applyAlignment="1">
      <alignment horizontal="center" vertical="center"/>
    </xf>
    <xf numFmtId="41" fontId="3" fillId="3" borderId="28" xfId="0" applyNumberFormat="1" applyFont="1" applyFill="1" applyBorder="1" applyAlignment="1">
      <alignment vertical="center" wrapText="1"/>
    </xf>
    <xf numFmtId="41" fontId="3" fillId="3" borderId="28" xfId="0" applyNumberFormat="1" applyFont="1" applyFill="1" applyBorder="1" applyAlignment="1">
      <alignment horizontal="center" vertical="center"/>
    </xf>
    <xf numFmtId="41" fontId="3" fillId="3" borderId="26" xfId="0" applyNumberFormat="1" applyFont="1" applyFill="1" applyBorder="1" applyAlignment="1">
      <alignment horizontal="center" vertical="center"/>
    </xf>
    <xf numFmtId="41" fontId="3" fillId="0" borderId="31" xfId="0" applyNumberFormat="1" applyFont="1" applyBorder="1" applyAlignment="1">
      <alignment horizontal="center" vertical="center"/>
    </xf>
    <xf numFmtId="41" fontId="3" fillId="0" borderId="31" xfId="0" applyNumberFormat="1" applyFont="1" applyBorder="1" applyAlignment="1">
      <alignment vertical="center" wrapText="1"/>
    </xf>
    <xf numFmtId="41" fontId="3" fillId="0" borderId="31" xfId="0" applyNumberFormat="1" applyFont="1" applyBorder="1" applyAlignment="1">
      <alignment horizontal="right" vertical="center"/>
    </xf>
    <xf numFmtId="43" fontId="0" fillId="0" borderId="0" xfId="0" applyNumberFormat="1"/>
    <xf numFmtId="49" fontId="2" fillId="2" borderId="9" xfId="0" applyNumberFormat="1" applyFont="1" applyFill="1" applyBorder="1" applyAlignment="1">
      <alignment horizontal="center" vertical="center" wrapText="1"/>
    </xf>
    <xf numFmtId="41" fontId="2" fillId="2" borderId="9" xfId="0" applyNumberFormat="1" applyFont="1" applyFill="1" applyBorder="1" applyAlignment="1">
      <alignment horizontal="right" wrapText="1"/>
    </xf>
    <xf numFmtId="3" fontId="2" fillId="2" borderId="6"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1" fillId="0" borderId="0" xfId="0" applyFont="1"/>
    <xf numFmtId="165" fontId="2" fillId="2" borderId="9" xfId="0" applyNumberFormat="1" applyFont="1" applyFill="1" applyBorder="1" applyAlignment="1">
      <alignment horizontal="right" wrapText="1"/>
    </xf>
    <xf numFmtId="0" fontId="2" fillId="2" borderId="23" xfId="0" applyFont="1" applyFill="1" applyBorder="1" applyAlignment="1">
      <alignment horizontal="center" vertical="center" wrapText="1"/>
    </xf>
    <xf numFmtId="0" fontId="2" fillId="2" borderId="23" xfId="0" applyFont="1" applyFill="1" applyBorder="1" applyAlignment="1">
      <alignment vertical="center" wrapText="1"/>
    </xf>
    <xf numFmtId="0" fontId="2" fillId="2" borderId="23" xfId="0" applyFont="1" applyFill="1" applyBorder="1" applyAlignment="1">
      <alignment horizontal="right" wrapText="1"/>
    </xf>
    <xf numFmtId="165" fontId="2" fillId="2" borderId="23" xfId="0" applyNumberFormat="1" applyFont="1" applyFill="1" applyBorder="1" applyAlignment="1">
      <alignment horizontal="right" wrapText="1"/>
    </xf>
    <xf numFmtId="41" fontId="2" fillId="2" borderId="23" xfId="0" applyNumberFormat="1" applyFont="1" applyFill="1" applyBorder="1" applyAlignment="1">
      <alignment horizontal="right" wrapText="1"/>
    </xf>
    <xf numFmtId="0" fontId="2" fillId="2" borderId="20"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65" fontId="2" fillId="2" borderId="7" xfId="0" applyNumberFormat="1" applyFont="1" applyFill="1" applyBorder="1" applyAlignment="1">
      <alignment horizontal="right" wrapText="1"/>
    </xf>
    <xf numFmtId="41" fontId="2" fillId="0" borderId="7" xfId="0" applyNumberFormat="1" applyFont="1" applyBorder="1" applyAlignment="1">
      <alignment horizontal="right" wrapText="1"/>
    </xf>
    <xf numFmtId="41" fontId="2" fillId="0" borderId="9" xfId="0" applyNumberFormat="1" applyFont="1" applyBorder="1" applyAlignment="1">
      <alignment horizontal="right" wrapText="1"/>
    </xf>
    <xf numFmtId="0" fontId="2" fillId="2" borderId="51" xfId="0" applyFont="1" applyFill="1" applyBorder="1" applyAlignment="1">
      <alignment horizontal="center" vertical="center" wrapText="1"/>
    </xf>
    <xf numFmtId="0" fontId="2" fillId="2" borderId="28" xfId="0" applyFont="1" applyFill="1" applyBorder="1" applyAlignment="1">
      <alignment vertical="center" wrapText="1"/>
    </xf>
    <xf numFmtId="0" fontId="2" fillId="2" borderId="28" xfId="0" applyFont="1" applyFill="1" applyBorder="1" applyAlignment="1">
      <alignment horizontal="center" wrapText="1"/>
    </xf>
    <xf numFmtId="4" fontId="2" fillId="2" borderId="28" xfId="0" applyNumberFormat="1" applyFont="1" applyFill="1" applyBorder="1" applyAlignment="1">
      <alignment horizontal="right" wrapText="1"/>
    </xf>
    <xf numFmtId="3" fontId="2" fillId="2" borderId="28" xfId="0" applyNumberFormat="1" applyFont="1" applyFill="1" applyBorder="1" applyAlignment="1">
      <alignment horizontal="right" wrapText="1"/>
    </xf>
    <xf numFmtId="0" fontId="2" fillId="0" borderId="8"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wrapText="1"/>
    </xf>
    <xf numFmtId="4" fontId="2" fillId="0" borderId="9" xfId="0" applyNumberFormat="1" applyFont="1" applyBorder="1" applyAlignment="1">
      <alignment wrapText="1"/>
    </xf>
    <xf numFmtId="3" fontId="2" fillId="0" borderId="9" xfId="0" applyNumberFormat="1" applyFont="1" applyBorder="1" applyAlignment="1" applyProtection="1">
      <alignment horizontal="right" wrapText="1"/>
      <protection locked="0"/>
    </xf>
    <xf numFmtId="3" fontId="2" fillId="0" borderId="9" xfId="0" applyNumberFormat="1" applyFont="1" applyBorder="1" applyAlignment="1">
      <alignment wrapText="1"/>
    </xf>
    <xf numFmtId="3" fontId="2" fillId="0" borderId="7" xfId="0" applyNumberFormat="1" applyFont="1" applyBorder="1" applyAlignment="1">
      <alignment horizontal="right" wrapText="1"/>
    </xf>
    <xf numFmtId="0" fontId="2" fillId="0" borderId="8" xfId="0" applyFont="1" applyBorder="1" applyAlignment="1">
      <alignment horizontal="center" vertical="center"/>
    </xf>
    <xf numFmtId="49" fontId="2" fillId="0" borderId="9" xfId="0" applyNumberFormat="1" applyFont="1" applyBorder="1" applyAlignment="1">
      <alignment horizontal="center" vertical="center"/>
    </xf>
    <xf numFmtId="0" fontId="2" fillId="0" borderId="9" xfId="8" applyNumberFormat="1" applyFont="1" applyFill="1" applyBorder="1" applyAlignment="1" applyProtection="1">
      <alignment horizontal="center"/>
    </xf>
    <xf numFmtId="4" fontId="2" fillId="0" borderId="9" xfId="0" applyNumberFormat="1" applyFont="1" applyBorder="1" applyAlignment="1">
      <alignment horizontal="right" wrapText="1"/>
    </xf>
    <xf numFmtId="0" fontId="2" fillId="0" borderId="9" xfId="8" applyNumberFormat="1" applyFont="1" applyFill="1" applyBorder="1" applyAlignment="1" applyProtection="1">
      <alignment horizontal="right"/>
    </xf>
    <xf numFmtId="0" fontId="2" fillId="0" borderId="14" xfId="0" applyFont="1" applyBorder="1" applyAlignment="1">
      <alignment horizontal="center" vertical="center" wrapText="1"/>
    </xf>
    <xf numFmtId="0" fontId="2" fillId="0" borderId="52" xfId="0" applyFont="1" applyBorder="1" applyAlignment="1">
      <alignment horizontal="center" vertical="center" wrapText="1"/>
    </xf>
    <xf numFmtId="0" fontId="21" fillId="0" borderId="0" xfId="0" applyFont="1" applyAlignment="1">
      <alignment horizontal="left" vertical="top"/>
    </xf>
    <xf numFmtId="0" fontId="31" fillId="0" borderId="37" xfId="0" applyFont="1" applyBorder="1" applyAlignment="1">
      <alignment horizontal="left" vertical="center" wrapText="1"/>
    </xf>
    <xf numFmtId="0" fontId="32" fillId="0" borderId="9" xfId="0" applyFont="1" applyBorder="1" applyAlignment="1">
      <alignment horizontal="left" vertical="center" wrapText="1"/>
    </xf>
    <xf numFmtId="3" fontId="32" fillId="0" borderId="9" xfId="0" applyNumberFormat="1" applyFont="1" applyBorder="1" applyAlignment="1">
      <alignment horizontal="right" vertical="center" wrapText="1"/>
    </xf>
    <xf numFmtId="0" fontId="2" fillId="0" borderId="22" xfId="0" applyFont="1" applyBorder="1" applyAlignment="1">
      <alignment horizontal="center" vertical="center"/>
    </xf>
    <xf numFmtId="0" fontId="21" fillId="0" borderId="60" xfId="0" applyFont="1" applyBorder="1" applyAlignment="1">
      <alignment vertical="center"/>
    </xf>
    <xf numFmtId="3" fontId="21" fillId="0" borderId="60" xfId="0" applyNumberFormat="1" applyFont="1" applyBorder="1" applyAlignment="1">
      <alignment vertical="center"/>
    </xf>
    <xf numFmtId="0" fontId="21" fillId="0" borderId="0" xfId="0" applyFont="1" applyAlignment="1">
      <alignment vertical="center"/>
    </xf>
    <xf numFmtId="3" fontId="21" fillId="0" borderId="0" xfId="0" applyNumberFormat="1" applyFont="1" applyAlignment="1">
      <alignment vertical="center"/>
    </xf>
    <xf numFmtId="0" fontId="21" fillId="0" borderId="41" xfId="0" applyFont="1" applyBorder="1" applyAlignment="1">
      <alignment vertical="center"/>
    </xf>
    <xf numFmtId="3" fontId="21" fillId="0" borderId="41" xfId="0" applyNumberFormat="1" applyFont="1" applyBorder="1" applyAlignment="1">
      <alignment vertical="center"/>
    </xf>
    <xf numFmtId="166" fontId="24" fillId="0" borderId="44" xfId="0" applyNumberFormat="1" applyFont="1" applyBorder="1" applyAlignment="1">
      <alignment horizontal="center" vertical="center" shrinkToFit="1"/>
    </xf>
    <xf numFmtId="166" fontId="24" fillId="0" borderId="45" xfId="0" applyNumberFormat="1" applyFont="1" applyBorder="1" applyAlignment="1">
      <alignment vertical="center" wrapText="1" shrinkToFit="1"/>
    </xf>
    <xf numFmtId="0" fontId="14" fillId="0" borderId="44" xfId="0" applyFont="1" applyBorder="1" applyAlignment="1">
      <alignment horizontal="center" vertical="center" wrapText="1"/>
    </xf>
    <xf numFmtId="4" fontId="33" fillId="0" borderId="44" xfId="0" applyNumberFormat="1" applyFont="1" applyBorder="1" applyAlignment="1">
      <alignment horizontal="center" vertical="center" wrapText="1"/>
    </xf>
    <xf numFmtId="3" fontId="33" fillId="0" borderId="44" xfId="0" applyNumberFormat="1" applyFont="1" applyBorder="1" applyAlignment="1">
      <alignment horizontal="right" vertical="center" wrapText="1"/>
    </xf>
    <xf numFmtId="166" fontId="24" fillId="0" borderId="23" xfId="0" applyNumberFormat="1" applyFont="1" applyBorder="1" applyAlignment="1">
      <alignment vertical="center" wrapText="1" shrinkToFit="1"/>
    </xf>
    <xf numFmtId="166" fontId="24" fillId="0" borderId="61" xfId="0" applyNumberFormat="1" applyFont="1" applyBorder="1" applyAlignment="1">
      <alignment vertical="center" wrapText="1" shrinkToFit="1"/>
    </xf>
    <xf numFmtId="166" fontId="24" fillId="0" borderId="57" xfId="0" applyNumberFormat="1" applyFont="1" applyBorder="1" applyAlignment="1">
      <alignment horizontal="center" vertical="center" wrapText="1" shrinkToFit="1"/>
    </xf>
    <xf numFmtId="4" fontId="24" fillId="2" borderId="44" xfId="0" applyNumberFormat="1" applyFont="1" applyFill="1" applyBorder="1" applyAlignment="1">
      <alignment horizontal="center" vertical="center" shrinkToFit="1"/>
    </xf>
    <xf numFmtId="3" fontId="24" fillId="0" borderId="44" xfId="0" applyNumberFormat="1" applyFont="1" applyBorder="1" applyAlignment="1">
      <alignment horizontal="right" vertical="center" shrinkToFit="1"/>
    </xf>
    <xf numFmtId="166" fontId="24" fillId="0" borderId="66" xfId="0" applyNumberFormat="1" applyFont="1" applyBorder="1" applyAlignment="1">
      <alignment vertical="center" wrapText="1" shrinkToFit="1"/>
    </xf>
    <xf numFmtId="0" fontId="21" fillId="0" borderId="57" xfId="0" applyFont="1" applyBorder="1" applyAlignment="1">
      <alignment vertical="center" wrapText="1" shrinkToFit="1"/>
    </xf>
    <xf numFmtId="167" fontId="24" fillId="0" borderId="45" xfId="0" applyNumberFormat="1" applyFont="1" applyBorder="1" applyAlignment="1">
      <alignment horizontal="center" vertical="center" shrinkToFit="1"/>
    </xf>
    <xf numFmtId="4" fontId="24" fillId="0" borderId="23" xfId="0" applyNumberFormat="1" applyFont="1" applyBorder="1" applyAlignment="1">
      <alignment horizontal="center" vertical="center" shrinkToFit="1"/>
    </xf>
    <xf numFmtId="4" fontId="2" fillId="2" borderId="23" xfId="0" applyNumberFormat="1" applyFont="1" applyFill="1" applyBorder="1" applyAlignment="1">
      <alignment horizontal="center" wrapText="1"/>
    </xf>
    <xf numFmtId="1" fontId="34" fillId="0" borderId="64" xfId="0" applyNumberFormat="1" applyFont="1" applyBorder="1" applyAlignment="1">
      <alignment horizontal="center" vertical="center" shrinkToFit="1"/>
    </xf>
    <xf numFmtId="0" fontId="31" fillId="0" borderId="7" xfId="0" applyFont="1" applyBorder="1" applyAlignment="1">
      <alignment horizontal="left" vertical="center" wrapText="1"/>
    </xf>
    <xf numFmtId="0" fontId="32" fillId="0" borderId="7" xfId="0" applyFont="1" applyBorder="1" applyAlignment="1">
      <alignment horizontal="left" vertical="center" wrapText="1"/>
    </xf>
    <xf numFmtId="3" fontId="32" fillId="0" borderId="7" xfId="0" applyNumberFormat="1" applyFont="1" applyBorder="1" applyAlignment="1">
      <alignment horizontal="right" vertical="center" wrapText="1"/>
    </xf>
    <xf numFmtId="0" fontId="14" fillId="0" borderId="58" xfId="0" applyFont="1" applyBorder="1" applyAlignment="1">
      <alignment horizontal="left" vertical="center" wrapText="1"/>
    </xf>
    <xf numFmtId="0" fontId="33" fillId="0" borderId="58" xfId="0" applyFont="1" applyBorder="1" applyAlignment="1">
      <alignment horizontal="left" vertical="center" wrapText="1"/>
    </xf>
    <xf numFmtId="3" fontId="33" fillId="0" borderId="58" xfId="0" applyNumberFormat="1" applyFont="1" applyBorder="1" applyAlignment="1">
      <alignment horizontal="right" vertical="center" wrapText="1"/>
    </xf>
    <xf numFmtId="4" fontId="2" fillId="0" borderId="9" xfId="0" applyNumberFormat="1" applyFont="1" applyBorder="1" applyAlignment="1">
      <alignment horizontal="center" vertical="center" shrinkToFit="1"/>
    </xf>
    <xf numFmtId="3" fontId="2" fillId="0" borderId="9" xfId="0" applyNumberFormat="1" applyFont="1" applyBorder="1" applyAlignment="1">
      <alignment horizontal="right" vertical="center" shrinkToFit="1"/>
    </xf>
    <xf numFmtId="4" fontId="2" fillId="0" borderId="7" xfId="0" applyNumberFormat="1" applyFont="1" applyBorder="1" applyAlignment="1">
      <alignment horizontal="center" vertical="center" shrinkToFit="1"/>
    </xf>
    <xf numFmtId="3" fontId="2" fillId="0" borderId="7" xfId="0" applyNumberFormat="1" applyFont="1" applyBorder="1" applyAlignment="1">
      <alignment horizontal="right" vertical="center" shrinkToFit="1"/>
    </xf>
    <xf numFmtId="0" fontId="21" fillId="0" borderId="4" xfId="0" applyFont="1" applyBorder="1" applyAlignment="1">
      <alignment horizontal="left" vertical="top"/>
    </xf>
    <xf numFmtId="0" fontId="21" fillId="0" borderId="65" xfId="0" applyFont="1" applyBorder="1" applyAlignment="1">
      <alignment horizontal="left" vertical="top"/>
    </xf>
    <xf numFmtId="1" fontId="34" fillId="0" borderId="55" xfId="0" applyNumberFormat="1" applyFont="1" applyBorder="1" applyAlignment="1">
      <alignment horizontal="center" vertical="center" shrinkToFit="1"/>
    </xf>
    <xf numFmtId="0" fontId="14" fillId="0" borderId="56" xfId="0" applyFont="1" applyBorder="1" applyAlignment="1">
      <alignment horizontal="left" vertical="center" wrapText="1"/>
    </xf>
    <xf numFmtId="0" fontId="33" fillId="0" borderId="56" xfId="0" applyFont="1" applyBorder="1" applyAlignment="1">
      <alignment horizontal="left" vertical="center" wrapText="1"/>
    </xf>
    <xf numFmtId="3" fontId="33" fillId="0" borderId="1" xfId="0" applyNumberFormat="1" applyFont="1" applyBorder="1" applyAlignment="1">
      <alignment horizontal="right" vertical="center" wrapText="1"/>
    </xf>
    <xf numFmtId="166" fontId="24" fillId="0" borderId="59" xfId="0" applyNumberFormat="1" applyFont="1" applyBorder="1" applyAlignment="1">
      <alignment horizontal="center" vertical="center" shrinkToFit="1"/>
    </xf>
    <xf numFmtId="166" fontId="24" fillId="0" borderId="9" xfId="0" applyNumberFormat="1" applyFont="1" applyBorder="1" applyAlignment="1">
      <alignment horizontal="center" vertical="center" shrinkToFit="1"/>
    </xf>
    <xf numFmtId="0" fontId="2" fillId="0" borderId="23" xfId="0" applyFont="1" applyBorder="1" applyAlignment="1">
      <alignment horizontal="center" vertical="center" wrapText="1"/>
    </xf>
    <xf numFmtId="4" fontId="2" fillId="0" borderId="28" xfId="0" applyNumberFormat="1" applyFont="1" applyBorder="1" applyAlignment="1">
      <alignment horizontal="center" vertical="center" shrinkToFit="1"/>
    </xf>
    <xf numFmtId="3" fontId="2" fillId="0" borderId="28" xfId="0" applyNumberFormat="1" applyFont="1" applyBorder="1" applyAlignment="1">
      <alignment horizontal="right" vertical="center" shrinkToFit="1"/>
    </xf>
    <xf numFmtId="0" fontId="1" fillId="2" borderId="15" xfId="0" applyFont="1" applyFill="1" applyBorder="1" applyAlignment="1">
      <alignment horizontal="right" wrapText="1"/>
    </xf>
    <xf numFmtId="3" fontId="1" fillId="2" borderId="47" xfId="0" applyNumberFormat="1" applyFont="1" applyFill="1" applyBorder="1" applyAlignment="1">
      <alignment horizontal="right" wrapText="1"/>
    </xf>
    <xf numFmtId="4" fontId="1" fillId="2" borderId="9" xfId="0" applyNumberFormat="1" applyFont="1" applyFill="1" applyBorder="1" applyAlignment="1">
      <alignment horizontal="right" wrapText="1"/>
    </xf>
    <xf numFmtId="3" fontId="1" fillId="2" borderId="9" xfId="0" applyNumberFormat="1" applyFont="1" applyFill="1" applyBorder="1" applyAlignment="1">
      <alignment horizontal="right" wrapText="1"/>
    </xf>
    <xf numFmtId="41" fontId="1" fillId="2" borderId="16" xfId="0" applyNumberFormat="1" applyFont="1" applyFill="1" applyBorder="1" applyAlignment="1">
      <alignment horizontal="right" vertical="center" wrapText="1"/>
    </xf>
    <xf numFmtId="0" fontId="21" fillId="0" borderId="8" xfId="0" applyFont="1" applyBorder="1" applyAlignment="1">
      <alignment horizontal="left" vertical="top"/>
    </xf>
    <xf numFmtId="0" fontId="21" fillId="0" borderId="14" xfId="0" applyFont="1" applyBorder="1" applyAlignment="1">
      <alignment horizontal="left" vertical="top"/>
    </xf>
    <xf numFmtId="3" fontId="32" fillId="0" borderId="16" xfId="0" applyNumberFormat="1" applyFont="1" applyBorder="1" applyAlignment="1">
      <alignment horizontal="right" vertical="center" wrapText="1"/>
    </xf>
    <xf numFmtId="49" fontId="2" fillId="0" borderId="0" xfId="0" applyNumberFormat="1" applyFont="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wrapText="1"/>
    </xf>
    <xf numFmtId="4" fontId="2" fillId="0" borderId="0" xfId="0" applyNumberFormat="1" applyFont="1" applyAlignment="1">
      <alignment wrapText="1"/>
    </xf>
    <xf numFmtId="3" fontId="2" fillId="0" borderId="0" xfId="0" applyNumberFormat="1" applyFont="1" applyAlignment="1">
      <alignment wrapText="1"/>
    </xf>
    <xf numFmtId="41" fontId="2" fillId="2" borderId="54" xfId="0" applyNumberFormat="1" applyFont="1" applyFill="1" applyBorder="1" applyAlignment="1">
      <alignment horizontal="right" wrapText="1"/>
    </xf>
    <xf numFmtId="0" fontId="21" fillId="0" borderId="46" xfId="0" applyFont="1" applyBorder="1" applyAlignment="1">
      <alignment horizontal="left" vertical="top"/>
    </xf>
    <xf numFmtId="3" fontId="32" fillId="0" borderId="70" xfId="0" applyNumberFormat="1" applyFont="1" applyBorder="1" applyAlignment="1">
      <alignment horizontal="right" vertical="center" wrapText="1"/>
    </xf>
    <xf numFmtId="0" fontId="2" fillId="2" borderId="52" xfId="0" applyFont="1" applyFill="1" applyBorder="1" applyAlignment="1">
      <alignment horizontal="center" vertical="center" wrapText="1"/>
    </xf>
    <xf numFmtId="4" fontId="2" fillId="0" borderId="23" xfId="0" applyNumberFormat="1" applyFont="1" applyBorder="1" applyAlignment="1">
      <alignment wrapText="1"/>
    </xf>
    <xf numFmtId="41" fontId="2" fillId="2" borderId="69" xfId="0" applyNumberFormat="1" applyFont="1" applyFill="1" applyBorder="1" applyAlignment="1">
      <alignment horizontal="right" wrapText="1"/>
    </xf>
    <xf numFmtId="0" fontId="2" fillId="0" borderId="60" xfId="0" applyFont="1" applyBorder="1" applyAlignment="1">
      <alignment horizontal="center" vertical="center"/>
    </xf>
    <xf numFmtId="49" fontId="2" fillId="0" borderId="0" xfId="0" applyNumberFormat="1" applyFont="1" applyAlignment="1">
      <alignment horizontal="center" vertical="center"/>
    </xf>
    <xf numFmtId="0" fontId="2" fillId="2" borderId="60" xfId="0" applyFont="1" applyFill="1" applyBorder="1" applyAlignment="1">
      <alignment vertical="center" wrapText="1"/>
    </xf>
    <xf numFmtId="0" fontId="2" fillId="2" borderId="60" xfId="0" applyFont="1" applyFill="1" applyBorder="1" applyAlignment="1">
      <alignment horizontal="center" wrapText="1"/>
    </xf>
    <xf numFmtId="4" fontId="2" fillId="0" borderId="60" xfId="0" applyNumberFormat="1" applyFont="1" applyBorder="1" applyAlignment="1">
      <alignment wrapText="1"/>
    </xf>
    <xf numFmtId="41" fontId="2" fillId="2" borderId="72" xfId="0" applyNumberFormat="1" applyFont="1" applyFill="1" applyBorder="1" applyAlignment="1">
      <alignment horizontal="right" wrapText="1"/>
    </xf>
    <xf numFmtId="0" fontId="2" fillId="2" borderId="30"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6" xfId="0" applyFont="1" applyBorder="1" applyAlignment="1">
      <alignment horizontal="center" vertical="center" wrapText="1"/>
    </xf>
    <xf numFmtId="41" fontId="2" fillId="2" borderId="39" xfId="0" applyNumberFormat="1" applyFont="1" applyFill="1" applyBorder="1" applyAlignment="1">
      <alignment horizontal="right" wrapText="1"/>
    </xf>
    <xf numFmtId="3" fontId="32" fillId="0" borderId="73" xfId="0" applyNumberFormat="1" applyFont="1" applyBorder="1" applyAlignment="1">
      <alignment horizontal="right" vertical="center" wrapText="1"/>
    </xf>
    <xf numFmtId="41" fontId="2" fillId="2" borderId="0" xfId="0" applyNumberFormat="1" applyFont="1" applyFill="1" applyAlignment="1">
      <alignment horizontal="right" wrapText="1"/>
    </xf>
    <xf numFmtId="0" fontId="2" fillId="0" borderId="35" xfId="0" applyFont="1" applyBorder="1" applyAlignment="1">
      <alignment horizontal="center" vertical="center" wrapText="1"/>
    </xf>
    <xf numFmtId="49" fontId="2" fillId="0" borderId="34" xfId="0" applyNumberFormat="1" applyFont="1" applyBorder="1" applyAlignment="1">
      <alignment horizontal="center" vertical="center" wrapText="1"/>
    </xf>
    <xf numFmtId="0" fontId="2" fillId="2" borderId="34" xfId="0" applyFont="1" applyFill="1" applyBorder="1" applyAlignment="1">
      <alignment vertical="center" wrapText="1"/>
    </xf>
    <xf numFmtId="0" fontId="2" fillId="2" borderId="34" xfId="0" applyFont="1" applyFill="1" applyBorder="1" applyAlignment="1">
      <alignment horizontal="center" wrapText="1"/>
    </xf>
    <xf numFmtId="4" fontId="2" fillId="0" borderId="34" xfId="0" applyNumberFormat="1" applyFont="1" applyBorder="1" applyAlignment="1">
      <alignment wrapText="1"/>
    </xf>
    <xf numFmtId="3" fontId="2" fillId="0" borderId="34" xfId="0" applyNumberFormat="1" applyFont="1" applyBorder="1" applyAlignment="1">
      <alignment wrapText="1"/>
    </xf>
    <xf numFmtId="0" fontId="21" fillId="0" borderId="47" xfId="0" applyFont="1" applyBorder="1" applyAlignment="1">
      <alignment horizontal="left" vertical="top"/>
    </xf>
    <xf numFmtId="41" fontId="2" fillId="2" borderId="71" xfId="0" applyNumberFormat="1" applyFont="1" applyFill="1" applyBorder="1" applyAlignment="1">
      <alignment horizontal="right" wrapText="1"/>
    </xf>
    <xf numFmtId="0" fontId="2" fillId="0" borderId="0" xfId="0" applyFont="1" applyAlignment="1">
      <alignment horizontal="center" vertical="center"/>
    </xf>
    <xf numFmtId="0" fontId="2" fillId="2" borderId="35" xfId="0" applyFont="1" applyFill="1" applyBorder="1" applyAlignment="1">
      <alignment horizontal="center" vertical="center" wrapText="1"/>
    </xf>
    <xf numFmtId="41" fontId="2" fillId="2" borderId="67" xfId="0" applyNumberFormat="1" applyFont="1" applyFill="1" applyBorder="1" applyAlignment="1">
      <alignment horizontal="right" wrapText="1"/>
    </xf>
    <xf numFmtId="0" fontId="4" fillId="2" borderId="5" xfId="0" applyFont="1" applyFill="1" applyBorder="1" applyAlignment="1">
      <alignment vertical="center" wrapText="1"/>
    </xf>
    <xf numFmtId="3" fontId="32" fillId="0" borderId="71" xfId="0" applyNumberFormat="1" applyFont="1" applyBorder="1" applyAlignment="1">
      <alignment horizontal="right" vertical="center" wrapText="1"/>
    </xf>
    <xf numFmtId="3" fontId="32" fillId="0" borderId="74" xfId="0" applyNumberFormat="1" applyFont="1" applyBorder="1" applyAlignment="1">
      <alignment horizontal="right" vertical="center" wrapText="1"/>
    </xf>
    <xf numFmtId="0" fontId="18" fillId="2" borderId="30" xfId="0" applyFont="1" applyFill="1" applyBorder="1" applyAlignment="1">
      <alignment wrapText="1"/>
    </xf>
    <xf numFmtId="0" fontId="18" fillId="0" borderId="30" xfId="0" applyFont="1" applyBorder="1"/>
    <xf numFmtId="0" fontId="21" fillId="0" borderId="64" xfId="0" applyFont="1" applyBorder="1" applyAlignment="1">
      <alignment horizontal="left" vertical="top"/>
    </xf>
    <xf numFmtId="0" fontId="8" fillId="0" borderId="46" xfId="0" applyFont="1" applyBorder="1" applyAlignment="1">
      <alignment horizontal="center" vertical="center"/>
    </xf>
    <xf numFmtId="0" fontId="8" fillId="0" borderId="62" xfId="0" applyFont="1" applyBorder="1" applyAlignment="1">
      <alignment horizontal="center" vertical="center"/>
    </xf>
    <xf numFmtId="0" fontId="1" fillId="2" borderId="1" xfId="0" applyFont="1" applyFill="1" applyBorder="1" applyAlignment="1">
      <alignment horizontal="right" wrapText="1"/>
    </xf>
    <xf numFmtId="0" fontId="1" fillId="2" borderId="36" xfId="0" applyFont="1" applyFill="1" applyBorder="1" applyAlignment="1">
      <alignment horizontal="right" wrapText="1"/>
    </xf>
    <xf numFmtId="1" fontId="2" fillId="2" borderId="46" xfId="0" applyNumberFormat="1" applyFont="1" applyFill="1" applyBorder="1" applyAlignment="1">
      <alignment horizontal="center" vertical="center" wrapText="1"/>
    </xf>
    <xf numFmtId="0" fontId="21" fillId="0" borderId="54" xfId="0" applyFont="1" applyBorder="1" applyAlignment="1">
      <alignment wrapText="1"/>
    </xf>
    <xf numFmtId="0" fontId="0" fillId="0" borderId="54" xfId="0" applyBorder="1"/>
    <xf numFmtId="0" fontId="0" fillId="2" borderId="54" xfId="0" applyFill="1" applyBorder="1"/>
    <xf numFmtId="41" fontId="1" fillId="2" borderId="21" xfId="0" applyNumberFormat="1" applyFont="1" applyFill="1" applyBorder="1" applyAlignment="1">
      <alignment vertical="center" wrapText="1"/>
    </xf>
    <xf numFmtId="41" fontId="2" fillId="2" borderId="37" xfId="0" applyNumberFormat="1" applyFont="1" applyFill="1" applyBorder="1" applyAlignment="1">
      <alignment horizontal="right" wrapText="1"/>
    </xf>
    <xf numFmtId="0" fontId="18" fillId="2" borderId="30" xfId="0" applyFont="1" applyFill="1" applyBorder="1"/>
    <xf numFmtId="41" fontId="4" fillId="2" borderId="5" xfId="0" applyNumberFormat="1" applyFont="1" applyFill="1" applyBorder="1" applyAlignment="1">
      <alignment vertical="center" wrapText="1"/>
    </xf>
    <xf numFmtId="41" fontId="1" fillId="2" borderId="10" xfId="0" applyNumberFormat="1" applyFont="1" applyFill="1" applyBorder="1" applyAlignment="1">
      <alignment horizontal="center" vertical="center" wrapText="1"/>
    </xf>
    <xf numFmtId="41" fontId="21" fillId="2" borderId="10" xfId="0" applyNumberFormat="1" applyFont="1" applyFill="1" applyBorder="1" applyAlignment="1">
      <alignment wrapText="1"/>
    </xf>
    <xf numFmtId="41" fontId="8" fillId="2" borderId="16" xfId="0" applyNumberFormat="1" applyFont="1" applyFill="1" applyBorder="1" applyAlignment="1">
      <alignment vertical="top" wrapText="1"/>
    </xf>
    <xf numFmtId="41" fontId="2" fillId="0" borderId="10" xfId="0" applyNumberFormat="1" applyFont="1" applyBorder="1" applyAlignment="1">
      <alignment horizontal="right" wrapText="1"/>
    </xf>
    <xf numFmtId="41" fontId="1" fillId="0" borderId="54" xfId="0" applyNumberFormat="1" applyFont="1" applyBorder="1" applyAlignment="1">
      <alignment wrapText="1"/>
    </xf>
    <xf numFmtId="41" fontId="32" fillId="0" borderId="73" xfId="0" applyNumberFormat="1" applyFont="1" applyBorder="1" applyAlignment="1">
      <alignment horizontal="right" vertical="center" wrapText="1"/>
    </xf>
    <xf numFmtId="41" fontId="21" fillId="0" borderId="75" xfId="0" applyNumberFormat="1" applyFont="1" applyBorder="1" applyAlignment="1">
      <alignment vertical="center"/>
    </xf>
    <xf numFmtId="41" fontId="21" fillId="0" borderId="54" xfId="0" applyNumberFormat="1" applyFont="1" applyBorder="1" applyAlignment="1">
      <alignment vertical="center"/>
    </xf>
    <xf numFmtId="41" fontId="21" fillId="0" borderId="76" xfId="0" applyNumberFormat="1" applyFont="1" applyBorder="1" applyAlignment="1">
      <alignment vertical="center"/>
    </xf>
    <xf numFmtId="41" fontId="33" fillId="0" borderId="77" xfId="0" applyNumberFormat="1" applyFont="1" applyBorder="1" applyAlignment="1">
      <alignment horizontal="right" vertical="center" wrapText="1"/>
    </xf>
    <xf numFmtId="41" fontId="24" fillId="0" borderId="77" xfId="0" applyNumberFormat="1" applyFont="1" applyBorder="1" applyAlignment="1">
      <alignment horizontal="right" vertical="center" shrinkToFit="1"/>
    </xf>
    <xf numFmtId="41" fontId="32" fillId="0" borderId="25" xfId="0" applyNumberFormat="1" applyFont="1" applyBorder="1" applyAlignment="1">
      <alignment horizontal="right" vertical="center" wrapText="1"/>
    </xf>
    <xf numFmtId="41" fontId="33" fillId="0" borderId="78" xfId="0" applyNumberFormat="1" applyFont="1" applyBorder="1" applyAlignment="1">
      <alignment horizontal="right" vertical="center" wrapText="1"/>
    </xf>
    <xf numFmtId="41" fontId="2" fillId="0" borderId="10" xfId="0" applyNumberFormat="1" applyFont="1" applyBorder="1" applyAlignment="1">
      <alignment horizontal="right" vertical="center" shrinkToFit="1"/>
    </xf>
    <xf numFmtId="41" fontId="2" fillId="0" borderId="79" xfId="0" applyNumberFormat="1" applyFont="1" applyBorder="1" applyAlignment="1">
      <alignment horizontal="right" vertical="center" shrinkToFit="1"/>
    </xf>
    <xf numFmtId="41" fontId="2" fillId="0" borderId="80" xfId="0" applyNumberFormat="1" applyFont="1" applyBorder="1" applyAlignment="1">
      <alignment horizontal="right" vertical="center" shrinkToFit="1"/>
    </xf>
    <xf numFmtId="41" fontId="1" fillId="0" borderId="31" xfId="0" applyNumberFormat="1" applyFont="1" applyBorder="1" applyAlignment="1">
      <alignment horizontal="right" vertical="center" shrinkToFit="1"/>
    </xf>
    <xf numFmtId="41" fontId="33" fillId="0" borderId="54" xfId="0" applyNumberFormat="1" applyFont="1" applyBorder="1" applyAlignment="1">
      <alignment horizontal="right" vertical="center" wrapText="1"/>
    </xf>
    <xf numFmtId="41" fontId="2" fillId="0" borderId="70" xfId="0" applyNumberFormat="1" applyFont="1" applyBorder="1" applyAlignment="1">
      <alignment horizontal="right" vertical="center" shrinkToFit="1"/>
    </xf>
    <xf numFmtId="41" fontId="2" fillId="0" borderId="77" xfId="0" applyNumberFormat="1" applyFont="1" applyBorder="1" applyAlignment="1">
      <alignment horizontal="right" vertical="center" shrinkToFit="1"/>
    </xf>
    <xf numFmtId="41" fontId="1" fillId="2" borderId="2" xfId="0" applyNumberFormat="1" applyFont="1" applyFill="1" applyBorder="1" applyAlignment="1">
      <alignment vertical="center" wrapText="1"/>
    </xf>
    <xf numFmtId="41" fontId="1" fillId="2" borderId="54" xfId="0" applyNumberFormat="1" applyFont="1" applyFill="1" applyBorder="1" applyAlignment="1">
      <alignment horizontal="right" vertical="center" wrapText="1"/>
    </xf>
    <xf numFmtId="41" fontId="1" fillId="2" borderId="13" xfId="0" applyNumberFormat="1" applyFont="1" applyFill="1" applyBorder="1" applyAlignment="1">
      <alignment vertical="center" wrapText="1"/>
    </xf>
    <xf numFmtId="0" fontId="25" fillId="0" borderId="60" xfId="0" applyFont="1" applyBorder="1" applyAlignment="1">
      <alignment vertical="center" wrapText="1"/>
    </xf>
    <xf numFmtId="0" fontId="2" fillId="2" borderId="41" xfId="0" applyFont="1" applyFill="1" applyBorder="1" applyAlignment="1">
      <alignment vertical="center" wrapText="1"/>
    </xf>
    <xf numFmtId="0" fontId="26" fillId="0" borderId="9" xfId="0" applyFont="1" applyBorder="1" applyAlignment="1">
      <alignment horizontal="left" vertical="top" wrapText="1"/>
    </xf>
    <xf numFmtId="0" fontId="2" fillId="2" borderId="64" xfId="0" applyFont="1" applyFill="1" applyBorder="1" applyAlignment="1">
      <alignment vertical="center" wrapText="1"/>
    </xf>
    <xf numFmtId="0" fontId="1" fillId="0" borderId="0" xfId="0" applyFont="1" applyAlignment="1" applyProtection="1">
      <alignment horizontal="left" vertical="top"/>
      <protection locked="0"/>
    </xf>
    <xf numFmtId="1" fontId="36" fillId="2" borderId="46" xfId="0" applyNumberFormat="1" applyFont="1" applyFill="1" applyBorder="1" applyAlignment="1">
      <alignment horizontal="center" vertical="center" wrapText="1"/>
    </xf>
    <xf numFmtId="49" fontId="36" fillId="2" borderId="9" xfId="0" applyNumberFormat="1" applyFont="1" applyFill="1" applyBorder="1" applyAlignment="1">
      <alignment horizontal="center" vertical="center" wrapText="1"/>
    </xf>
    <xf numFmtId="0" fontId="36" fillId="2" borderId="9" xfId="0" applyFont="1" applyFill="1" applyBorder="1" applyAlignment="1">
      <alignment vertical="center" wrapText="1"/>
    </xf>
    <xf numFmtId="0" fontId="36" fillId="2" borderId="7" xfId="0" applyFont="1" applyFill="1" applyBorder="1" applyAlignment="1">
      <alignment horizontal="center" wrapText="1"/>
    </xf>
    <xf numFmtId="4" fontId="36" fillId="2" borderId="9" xfId="0" applyNumberFormat="1" applyFont="1" applyFill="1" applyBorder="1" applyAlignment="1">
      <alignment horizontal="center" wrapText="1"/>
    </xf>
    <xf numFmtId="3" fontId="36" fillId="2" borderId="7" xfId="0" applyNumberFormat="1" applyFont="1" applyFill="1" applyBorder="1" applyAlignment="1">
      <alignment horizontal="center" wrapText="1"/>
    </xf>
    <xf numFmtId="41" fontId="36" fillId="2" borderId="10" xfId="0" applyNumberFormat="1" applyFont="1" applyFill="1" applyBorder="1" applyAlignment="1">
      <alignment horizontal="right" wrapText="1"/>
    </xf>
    <xf numFmtId="4" fontId="36" fillId="2" borderId="7" xfId="0" applyNumberFormat="1" applyFont="1" applyFill="1" applyBorder="1" applyAlignment="1">
      <alignment horizontal="center" wrapText="1"/>
    </xf>
    <xf numFmtId="4" fontId="36" fillId="2" borderId="12" xfId="0" applyNumberFormat="1" applyFont="1" applyFill="1" applyBorder="1" applyAlignment="1">
      <alignment horizontal="center" wrapText="1"/>
    </xf>
    <xf numFmtId="0" fontId="7" fillId="2" borderId="9" xfId="0" applyFont="1" applyFill="1" applyBorder="1" applyAlignment="1">
      <alignment horizontal="right" wrapText="1"/>
    </xf>
    <xf numFmtId="0" fontId="21" fillId="2" borderId="0" xfId="0" applyFont="1" applyFill="1"/>
    <xf numFmtId="0" fontId="1" fillId="2" borderId="4" xfId="0" applyFont="1" applyFill="1" applyBorder="1" applyAlignment="1">
      <alignment horizontal="right" vertical="center" wrapText="1"/>
    </xf>
    <xf numFmtId="0" fontId="1" fillId="2" borderId="33" xfId="0" applyFont="1" applyFill="1" applyBorder="1" applyAlignment="1">
      <alignment horizontal="right" vertical="center" wrapText="1"/>
    </xf>
    <xf numFmtId="2" fontId="27" fillId="0" borderId="32" xfId="0" applyNumberFormat="1" applyFont="1" applyBorder="1" applyAlignment="1">
      <alignment horizontal="left"/>
    </xf>
    <xf numFmtId="2" fontId="27" fillId="0" borderId="4" xfId="0" applyNumberFormat="1" applyFont="1" applyBorder="1" applyAlignment="1">
      <alignment horizontal="left"/>
    </xf>
    <xf numFmtId="2" fontId="27" fillId="0" borderId="33" xfId="0" applyNumberFormat="1" applyFont="1" applyBorder="1" applyAlignment="1">
      <alignment horizontal="left"/>
    </xf>
    <xf numFmtId="2" fontId="1" fillId="2" borderId="3" xfId="0" applyNumberFormat="1" applyFont="1" applyFill="1" applyBorder="1" applyAlignment="1">
      <alignment horizontal="right" wrapText="1"/>
    </xf>
    <xf numFmtId="2" fontId="1" fillId="2" borderId="4" xfId="0" applyNumberFormat="1" applyFont="1" applyFill="1" applyBorder="1" applyAlignment="1">
      <alignment horizontal="right" wrapText="1"/>
    </xf>
    <xf numFmtId="2" fontId="1" fillId="2" borderId="33" xfId="0" applyNumberFormat="1" applyFont="1" applyFill="1" applyBorder="1" applyAlignment="1">
      <alignment horizontal="right" wrapText="1"/>
    </xf>
    <xf numFmtId="2" fontId="1" fillId="2" borderId="18" xfId="0" applyNumberFormat="1" applyFont="1" applyFill="1" applyBorder="1" applyAlignment="1">
      <alignment horizontal="left" vertical="top" wrapText="1"/>
    </xf>
    <xf numFmtId="0" fontId="1" fillId="2" borderId="5" xfId="0" applyFont="1" applyFill="1" applyBorder="1" applyAlignment="1">
      <alignment horizontal="right" vertical="center" wrapText="1"/>
    </xf>
    <xf numFmtId="0" fontId="2" fillId="0" borderId="37" xfId="0" applyFont="1" applyBorder="1" applyAlignment="1">
      <alignment horizontal="left" vertical="top" wrapText="1"/>
    </xf>
    <xf numFmtId="0" fontId="2" fillId="0" borderId="36" xfId="0" applyFont="1" applyBorder="1" applyAlignment="1">
      <alignment horizontal="left" vertical="top" wrapText="1"/>
    </xf>
    <xf numFmtId="0" fontId="2" fillId="0" borderId="3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 fillId="2" borderId="3" xfId="0" applyFont="1" applyFill="1" applyBorder="1" applyAlignment="1">
      <alignment horizontal="right" wrapText="1"/>
    </xf>
    <xf numFmtId="0" fontId="1" fillId="2" borderId="4" xfId="0" applyFont="1" applyFill="1" applyBorder="1" applyAlignment="1">
      <alignment horizontal="right" wrapText="1"/>
    </xf>
    <xf numFmtId="0" fontId="1" fillId="2" borderId="5" xfId="0" applyFont="1" applyFill="1" applyBorder="1" applyAlignment="1">
      <alignment horizontal="right"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9" xfId="0" applyFont="1" applyBorder="1" applyAlignment="1">
      <alignment horizontal="left" vertical="center"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41" fontId="5" fillId="2" borderId="5" xfId="0" applyNumberFormat="1" applyFont="1" applyFill="1" applyBorder="1" applyAlignment="1">
      <alignment horizontal="left"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1" fontId="1" fillId="2" borderId="5" xfId="0" applyNumberFormat="1" applyFont="1" applyFill="1" applyBorder="1" applyAlignment="1">
      <alignment horizontal="center" vertical="center"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5" xfId="0" applyFont="1" applyFill="1" applyBorder="1" applyAlignment="1">
      <alignment horizontal="center" vertical="center" wrapText="1"/>
    </xf>
    <xf numFmtId="0" fontId="2" fillId="0" borderId="40" xfId="0" applyFont="1" applyBorder="1" applyAlignment="1">
      <alignment horizontal="left" vertical="top" wrapText="1"/>
    </xf>
    <xf numFmtId="0" fontId="2" fillId="0" borderId="41" xfId="0" applyFont="1" applyBorder="1" applyAlignment="1">
      <alignment vertical="top"/>
    </xf>
    <xf numFmtId="0" fontId="2" fillId="0" borderId="42" xfId="0" applyFont="1" applyBorder="1" applyAlignment="1">
      <alignment vertical="top"/>
    </xf>
    <xf numFmtId="49" fontId="2" fillId="0" borderId="23"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63"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8" fillId="0" borderId="46" xfId="0" applyFont="1" applyBorder="1" applyAlignment="1">
      <alignment horizontal="center" vertical="center"/>
    </xf>
    <xf numFmtId="0" fontId="30" fillId="2" borderId="3" xfId="0" applyFont="1" applyFill="1" applyBorder="1" applyAlignment="1">
      <alignment horizontal="right" wrapText="1"/>
    </xf>
    <xf numFmtId="0" fontId="30" fillId="2" borderId="4" xfId="0" applyFont="1" applyFill="1" applyBorder="1" applyAlignment="1">
      <alignment horizontal="right" wrapText="1"/>
    </xf>
    <xf numFmtId="0" fontId="30" fillId="2" borderId="5" xfId="0" applyFont="1" applyFill="1" applyBorder="1" applyAlignment="1">
      <alignment horizontal="right"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41" fontId="1" fillId="2" borderId="5" xfId="0" applyNumberFormat="1" applyFont="1" applyFill="1" applyBorder="1" applyAlignment="1">
      <alignment horizontal="left"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166" fontId="24" fillId="0" borderId="60" xfId="0" applyNumberFormat="1" applyFont="1" applyBorder="1" applyAlignment="1">
      <alignment horizontal="center" vertical="center" shrinkToFit="1"/>
    </xf>
    <xf numFmtId="166" fontId="24" fillId="0" borderId="0" xfId="0" applyNumberFormat="1" applyFont="1" applyAlignment="1">
      <alignment horizontal="center" vertical="center" shrinkToFit="1"/>
    </xf>
    <xf numFmtId="0" fontId="30" fillId="2" borderId="34" xfId="0" applyFont="1" applyFill="1" applyBorder="1" applyAlignment="1">
      <alignment horizontal="right" wrapText="1"/>
    </xf>
    <xf numFmtId="0" fontId="30" fillId="2" borderId="67" xfId="0" applyFont="1" applyFill="1" applyBorder="1" applyAlignment="1">
      <alignment horizontal="right"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29" xfId="0" applyFont="1" applyBorder="1" applyAlignment="1">
      <alignment horizontal="left" vertical="center" wrapText="1"/>
    </xf>
    <xf numFmtId="2" fontId="1" fillId="2" borderId="3" xfId="0" applyNumberFormat="1" applyFont="1" applyFill="1" applyBorder="1" applyAlignment="1">
      <alignment horizontal="left" vertical="top" wrapText="1"/>
    </xf>
    <xf numFmtId="2" fontId="1" fillId="2" borderId="4" xfId="0" applyNumberFormat="1" applyFont="1" applyFill="1" applyBorder="1" applyAlignment="1">
      <alignment horizontal="left" vertical="top" wrapText="1"/>
    </xf>
    <xf numFmtId="2" fontId="1" fillId="2" borderId="5" xfId="0" applyNumberFormat="1" applyFont="1" applyFill="1" applyBorder="1" applyAlignment="1">
      <alignment horizontal="left" vertical="top" wrapTex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29" xfId="0" applyFont="1" applyBorder="1" applyAlignment="1">
      <alignment horizontal="left" vertical="top" wrapText="1"/>
    </xf>
    <xf numFmtId="2" fontId="5" fillId="0" borderId="20" xfId="0" applyNumberFormat="1" applyFont="1" applyBorder="1" applyAlignment="1">
      <alignment horizontal="center" vertical="center"/>
    </xf>
    <xf numFmtId="2" fontId="5" fillId="0" borderId="28" xfId="0" applyNumberFormat="1" applyFont="1" applyBorder="1" applyAlignment="1">
      <alignment horizontal="center" vertical="center"/>
    </xf>
    <xf numFmtId="2" fontId="5" fillId="0" borderId="26" xfId="0" applyNumberFormat="1" applyFont="1" applyBorder="1" applyAlignment="1">
      <alignment horizontal="center" vertical="center"/>
    </xf>
    <xf numFmtId="2" fontId="16" fillId="0" borderId="17" xfId="0" applyNumberFormat="1" applyFont="1" applyBorder="1" applyAlignment="1">
      <alignment horizontal="left" vertical="top" wrapText="1"/>
    </xf>
    <xf numFmtId="2" fontId="3" fillId="0" borderId="18" xfId="0" applyNumberFormat="1" applyFont="1"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3" borderId="20"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0">
    <cellStyle name="Comma 4" xfId="1" xr:uid="{C8044790-E1D4-4FAB-B19B-D0FC1296A95C}"/>
    <cellStyle name="Normal" xfId="0" builtinId="0"/>
    <cellStyle name="Normal 10" xfId="9" xr:uid="{8C940D89-C7F2-4AF0-8AEF-4B5B4D27931C}"/>
    <cellStyle name="Normal 12" xfId="5" xr:uid="{750AB68C-9AFA-4A6A-BA54-5C3B17F88B0E}"/>
    <cellStyle name="Normal 2" xfId="2" xr:uid="{B0F8F3B6-721A-46A2-BFC1-40B44E7D5BBC}"/>
    <cellStyle name="Normal 2 2" xfId="3" xr:uid="{8293B5A2-BBED-424B-9383-7CC8BFBA9654}"/>
    <cellStyle name="Normal 4" xfId="4" xr:uid="{0267DBB3-7437-4E64-BF46-0CF88B735524}"/>
    <cellStyle name="Normal 4 2" xfId="7" xr:uid="{861F5AA8-DE09-4670-8917-4D0130DD2CB0}"/>
    <cellStyle name="Normal 5" xfId="6" xr:uid="{EA507E99-FB7F-4F81-B060-989211DA5A1C}"/>
    <cellStyle name="Normal 7" xfId="8" xr:uid="{5DEEEB3E-09CD-482B-994A-EA9D8A403A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FCD88-5B73-4496-9B1C-EBF1D7CD6A33}">
  <sheetPr>
    <pageSetUpPr fitToPage="1"/>
  </sheetPr>
  <dimension ref="A1:AK91"/>
  <sheetViews>
    <sheetView view="pageBreakPreview" zoomScale="115" zoomScaleNormal="115" zoomScaleSheetLayoutView="115" zoomScalePageLayoutView="40" workbookViewId="0">
      <selection activeCell="B1" sqref="B1:H1"/>
    </sheetView>
  </sheetViews>
  <sheetFormatPr defaultRowHeight="18" x14ac:dyDescent="0.25"/>
  <cols>
    <col min="1" max="1" width="3.85546875" customWidth="1"/>
    <col min="2" max="2" width="7.7109375" style="22" customWidth="1"/>
    <col min="3" max="3" width="11.7109375" style="34" customWidth="1"/>
    <col min="4" max="4" width="64.140625" style="23" customWidth="1"/>
    <col min="5" max="5" width="10.42578125" style="22" customWidth="1"/>
    <col min="6" max="6" width="13.5703125" style="116" customWidth="1"/>
    <col min="7" max="7" width="15.42578125" style="63" customWidth="1"/>
    <col min="8" max="8" width="21.5703125" style="24" customWidth="1"/>
    <col min="9" max="37" width="9.140625" style="1"/>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2:8" ht="84.75" customHeight="1" thickBot="1" x14ac:dyDescent="0.3">
      <c r="B1" s="456" t="s">
        <v>107</v>
      </c>
      <c r="C1" s="457"/>
      <c r="D1" s="457"/>
      <c r="E1" s="457"/>
      <c r="F1" s="457"/>
      <c r="G1" s="457"/>
      <c r="H1" s="458"/>
    </row>
    <row r="2" spans="2:8" ht="19.5" thickBot="1" x14ac:dyDescent="0.3">
      <c r="B2" s="459" t="s">
        <v>0</v>
      </c>
      <c r="C2" s="460"/>
      <c r="D2" s="460"/>
      <c r="E2" s="460"/>
      <c r="F2" s="460"/>
      <c r="G2" s="460"/>
      <c r="H2" s="461"/>
    </row>
    <row r="3" spans="2:8" ht="19.149999999999999" customHeight="1" thickBot="1" x14ac:dyDescent="0.3">
      <c r="B3" s="462" t="s">
        <v>108</v>
      </c>
      <c r="C3" s="463"/>
      <c r="D3" s="463"/>
      <c r="E3" s="463"/>
      <c r="F3" s="463"/>
      <c r="G3" s="463"/>
      <c r="H3" s="464"/>
    </row>
    <row r="4" spans="2:8" ht="24" customHeight="1" thickBot="1" x14ac:dyDescent="0.3">
      <c r="B4" s="149"/>
      <c r="C4" s="459" t="s">
        <v>1</v>
      </c>
      <c r="D4" s="460"/>
      <c r="E4" s="460"/>
      <c r="F4" s="460"/>
      <c r="G4" s="460"/>
      <c r="H4" s="465"/>
    </row>
    <row r="5" spans="2:8" ht="48" customHeight="1" x14ac:dyDescent="0.25">
      <c r="B5" s="12"/>
      <c r="C5" s="84" t="s">
        <v>2</v>
      </c>
      <c r="D5" s="466" t="s">
        <v>3</v>
      </c>
      <c r="E5" s="467"/>
      <c r="F5" s="467"/>
      <c r="G5" s="467"/>
      <c r="H5" s="468"/>
    </row>
    <row r="6" spans="2:8" ht="134.25" customHeight="1" x14ac:dyDescent="0.25">
      <c r="B6" s="13"/>
      <c r="C6" s="85" t="s">
        <v>4</v>
      </c>
      <c r="D6" s="443" t="s">
        <v>5</v>
      </c>
      <c r="E6" s="444"/>
      <c r="F6" s="444"/>
      <c r="G6" s="444"/>
      <c r="H6" s="445"/>
    </row>
    <row r="7" spans="2:8" ht="81" customHeight="1" x14ac:dyDescent="0.25">
      <c r="B7" s="30"/>
      <c r="C7" s="85" t="s">
        <v>6</v>
      </c>
      <c r="D7" s="451" t="s">
        <v>7</v>
      </c>
      <c r="E7" s="451"/>
      <c r="F7" s="451"/>
      <c r="G7" s="451"/>
      <c r="H7" s="452"/>
    </row>
    <row r="8" spans="2:8" ht="78.75" customHeight="1" x14ac:dyDescent="0.25">
      <c r="B8" s="30"/>
      <c r="C8" s="85" t="s">
        <v>8</v>
      </c>
      <c r="D8" s="451" t="s">
        <v>71</v>
      </c>
      <c r="E8" s="451"/>
      <c r="F8" s="451"/>
      <c r="G8" s="451"/>
      <c r="H8" s="452"/>
    </row>
    <row r="9" spans="2:8" ht="135" customHeight="1" x14ac:dyDescent="0.25">
      <c r="B9" s="30"/>
      <c r="C9" s="85" t="s">
        <v>9</v>
      </c>
      <c r="D9" s="451" t="s">
        <v>57</v>
      </c>
      <c r="E9" s="451"/>
      <c r="F9" s="451"/>
      <c r="G9" s="451"/>
      <c r="H9" s="452"/>
    </row>
    <row r="10" spans="2:8" ht="88.5" customHeight="1" x14ac:dyDescent="0.25">
      <c r="B10" s="30"/>
      <c r="C10" s="85" t="s">
        <v>10</v>
      </c>
      <c r="D10" s="451" t="s">
        <v>58</v>
      </c>
      <c r="E10" s="451"/>
      <c r="F10" s="451"/>
      <c r="G10" s="451"/>
      <c r="H10" s="452"/>
    </row>
    <row r="11" spans="2:8" ht="45" customHeight="1" x14ac:dyDescent="0.25">
      <c r="B11" s="30"/>
      <c r="C11" s="85" t="s">
        <v>11</v>
      </c>
      <c r="D11" s="451" t="s">
        <v>12</v>
      </c>
      <c r="E11" s="451"/>
      <c r="F11" s="451"/>
      <c r="G11" s="451"/>
      <c r="H11" s="452"/>
    </row>
    <row r="12" spans="2:8" ht="141" customHeight="1" x14ac:dyDescent="0.25">
      <c r="B12" s="30"/>
      <c r="C12" s="85" t="s">
        <v>13</v>
      </c>
      <c r="D12" s="451" t="s">
        <v>80</v>
      </c>
      <c r="E12" s="451"/>
      <c r="F12" s="451"/>
      <c r="G12" s="451"/>
      <c r="H12" s="452"/>
    </row>
    <row r="13" spans="2:8" ht="81.75" customHeight="1" x14ac:dyDescent="0.25">
      <c r="B13" s="30"/>
      <c r="C13" s="86" t="s">
        <v>14</v>
      </c>
      <c r="D13" s="451" t="s">
        <v>15</v>
      </c>
      <c r="E13" s="451"/>
      <c r="F13" s="451"/>
      <c r="G13" s="451"/>
      <c r="H13" s="452"/>
    </row>
    <row r="14" spans="2:8" ht="138" customHeight="1" x14ac:dyDescent="0.25">
      <c r="B14" s="30"/>
      <c r="C14" s="85" t="s">
        <v>16</v>
      </c>
      <c r="D14" s="453" t="s">
        <v>87</v>
      </c>
      <c r="E14" s="454"/>
      <c r="F14" s="454"/>
      <c r="G14" s="454"/>
      <c r="H14" s="455"/>
    </row>
    <row r="15" spans="2:8" ht="189.75" customHeight="1" x14ac:dyDescent="0.25">
      <c r="B15" s="30"/>
      <c r="C15" s="85" t="s">
        <v>17</v>
      </c>
      <c r="D15" s="451" t="s">
        <v>18</v>
      </c>
      <c r="E15" s="451"/>
      <c r="F15" s="451"/>
      <c r="G15" s="451"/>
      <c r="H15" s="452"/>
    </row>
    <row r="16" spans="2:8" ht="138" customHeight="1" x14ac:dyDescent="0.25">
      <c r="B16" s="30"/>
      <c r="C16" s="85" t="s">
        <v>19</v>
      </c>
      <c r="D16" s="443" t="s">
        <v>20</v>
      </c>
      <c r="E16" s="444"/>
      <c r="F16" s="444"/>
      <c r="G16" s="444"/>
      <c r="H16" s="445"/>
    </row>
    <row r="17" spans="2:37" ht="97.5" customHeight="1" x14ac:dyDescent="0.25">
      <c r="B17" s="30"/>
      <c r="C17" s="85" t="s">
        <v>21</v>
      </c>
      <c r="D17" s="443" t="s">
        <v>22</v>
      </c>
      <c r="E17" s="444"/>
      <c r="F17" s="444"/>
      <c r="G17" s="444"/>
      <c r="H17" s="445"/>
    </row>
    <row r="18" spans="2:37" ht="78" customHeight="1" x14ac:dyDescent="0.25">
      <c r="B18" s="30"/>
      <c r="C18" s="85" t="s">
        <v>23</v>
      </c>
      <c r="D18" s="443" t="s">
        <v>83</v>
      </c>
      <c r="E18" s="444"/>
      <c r="F18" s="444"/>
      <c r="G18" s="444"/>
      <c r="H18" s="445"/>
    </row>
    <row r="19" spans="2:37" ht="59.25" customHeight="1" thickBot="1" x14ac:dyDescent="0.3">
      <c r="B19" s="14"/>
      <c r="C19" s="87" t="s">
        <v>24</v>
      </c>
      <c r="D19" s="446" t="s">
        <v>72</v>
      </c>
      <c r="E19" s="446"/>
      <c r="F19" s="446"/>
      <c r="G19" s="446"/>
      <c r="H19" s="447"/>
    </row>
    <row r="20" spans="2:37" ht="16.5" thickBot="1" x14ac:dyDescent="0.3">
      <c r="B20" s="150"/>
      <c r="C20" s="88"/>
      <c r="D20" s="15"/>
      <c r="E20" s="15"/>
      <c r="F20" s="107"/>
      <c r="G20" s="48"/>
      <c r="H20" s="376"/>
    </row>
    <row r="21" spans="2:37" ht="56.25" x14ac:dyDescent="0.25">
      <c r="B21" s="12" t="s">
        <v>25</v>
      </c>
      <c r="C21" s="89" t="s">
        <v>51</v>
      </c>
      <c r="D21" s="16" t="s">
        <v>26</v>
      </c>
      <c r="E21" s="16" t="s">
        <v>27</v>
      </c>
      <c r="F21" s="108" t="s">
        <v>28</v>
      </c>
      <c r="G21" s="49" t="s">
        <v>29</v>
      </c>
      <c r="H21" s="17" t="s">
        <v>30</v>
      </c>
    </row>
    <row r="22" spans="2:37" ht="18.75" x14ac:dyDescent="0.25">
      <c r="B22" s="13">
        <v>1</v>
      </c>
      <c r="C22" s="124">
        <v>2</v>
      </c>
      <c r="D22" s="125">
        <v>3</v>
      </c>
      <c r="E22" s="125">
        <v>4</v>
      </c>
      <c r="F22" s="127">
        <v>5</v>
      </c>
      <c r="G22" s="127">
        <v>6</v>
      </c>
      <c r="H22" s="128">
        <v>7</v>
      </c>
    </row>
    <row r="23" spans="2:37" ht="20.25" customHeight="1" x14ac:dyDescent="0.25">
      <c r="B23" s="13"/>
      <c r="C23" s="129"/>
      <c r="D23" s="133" t="s">
        <v>31</v>
      </c>
      <c r="E23" s="134"/>
      <c r="F23" s="130"/>
      <c r="G23" s="131"/>
      <c r="H23" s="132"/>
    </row>
    <row r="24" spans="2:37" ht="20.25" customHeight="1" x14ac:dyDescent="0.35">
      <c r="B24" s="37">
        <v>1</v>
      </c>
      <c r="C24" s="90" t="s">
        <v>62</v>
      </c>
      <c r="D24" s="80" t="s">
        <v>32</v>
      </c>
      <c r="E24" s="39" t="s">
        <v>33</v>
      </c>
      <c r="F24" s="109">
        <v>1</v>
      </c>
      <c r="G24" s="57"/>
      <c r="H24" s="38">
        <f t="shared" ref="H24:H29" si="0">F24*G24</f>
        <v>0</v>
      </c>
    </row>
    <row r="25" spans="2:37" ht="36" customHeight="1" x14ac:dyDescent="0.35">
      <c r="B25" s="28">
        <v>2</v>
      </c>
      <c r="C25" s="91" t="s">
        <v>52</v>
      </c>
      <c r="D25" s="45" t="s">
        <v>34</v>
      </c>
      <c r="E25" s="29" t="s">
        <v>33</v>
      </c>
      <c r="F25" s="110">
        <v>1</v>
      </c>
      <c r="G25" s="56"/>
      <c r="H25" s="20">
        <f t="shared" si="0"/>
        <v>0</v>
      </c>
    </row>
    <row r="26" spans="2:37" ht="22.5" customHeight="1" x14ac:dyDescent="0.35">
      <c r="B26" s="28">
        <v>3</v>
      </c>
      <c r="C26" s="92" t="s">
        <v>63</v>
      </c>
      <c r="D26" s="19" t="s">
        <v>35</v>
      </c>
      <c r="E26" s="29" t="s">
        <v>33</v>
      </c>
      <c r="F26" s="110">
        <v>1</v>
      </c>
      <c r="G26" s="56"/>
      <c r="H26" s="20">
        <f t="shared" si="0"/>
        <v>0</v>
      </c>
    </row>
    <row r="27" spans="2:37" ht="36" customHeight="1" x14ac:dyDescent="0.35">
      <c r="B27" s="28">
        <v>4</v>
      </c>
      <c r="C27" s="92" t="s">
        <v>64</v>
      </c>
      <c r="D27" s="19" t="s">
        <v>54</v>
      </c>
      <c r="E27" s="29" t="s">
        <v>33</v>
      </c>
      <c r="F27" s="110">
        <v>1</v>
      </c>
      <c r="G27" s="56"/>
      <c r="H27" s="20">
        <f t="shared" si="0"/>
        <v>0</v>
      </c>
    </row>
    <row r="28" spans="2:37" ht="57" customHeight="1" x14ac:dyDescent="0.35">
      <c r="B28" s="28">
        <v>5</v>
      </c>
      <c r="C28" s="92" t="s">
        <v>65</v>
      </c>
      <c r="D28" s="19" t="s">
        <v>56</v>
      </c>
      <c r="E28" s="29" t="s">
        <v>33</v>
      </c>
      <c r="F28" s="110">
        <v>1</v>
      </c>
      <c r="G28" s="56"/>
      <c r="H28" s="20">
        <f t="shared" si="0"/>
        <v>0</v>
      </c>
    </row>
    <row r="29" spans="2:37" ht="36.75" customHeight="1" thickBot="1" x14ac:dyDescent="0.4">
      <c r="B29" s="50">
        <v>6</v>
      </c>
      <c r="C29" s="93">
        <v>14</v>
      </c>
      <c r="D29" s="51" t="s">
        <v>73</v>
      </c>
      <c r="E29" s="52" t="s">
        <v>33</v>
      </c>
      <c r="F29" s="111">
        <v>1</v>
      </c>
      <c r="G29" s="44"/>
      <c r="H29" s="53">
        <f t="shared" si="0"/>
        <v>0</v>
      </c>
    </row>
    <row r="30" spans="2:37" ht="18" customHeight="1" thickBot="1" x14ac:dyDescent="0.3">
      <c r="B30" s="54"/>
      <c r="C30" s="94"/>
      <c r="D30" s="433" t="s">
        <v>53</v>
      </c>
      <c r="E30" s="433"/>
      <c r="F30" s="433"/>
      <c r="G30" s="442"/>
      <c r="H30" s="55">
        <f>SUM(H24:H29)</f>
        <v>0</v>
      </c>
    </row>
    <row r="31" spans="2:37" s="3" customFormat="1" ht="18.75" x14ac:dyDescent="0.25">
      <c r="B31" s="192"/>
      <c r="C31" s="193"/>
      <c r="D31" s="135" t="s">
        <v>36</v>
      </c>
      <c r="E31" s="194"/>
      <c r="F31" s="195"/>
      <c r="G31" s="196"/>
      <c r="H31" s="197"/>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s="156" customFormat="1" ht="18" customHeight="1" x14ac:dyDescent="0.35">
      <c r="B32" s="37">
        <v>7</v>
      </c>
      <c r="C32" s="90" t="s">
        <v>66</v>
      </c>
      <c r="D32" s="31" t="s">
        <v>88</v>
      </c>
      <c r="E32" s="198" t="s">
        <v>37</v>
      </c>
      <c r="F32" s="109">
        <v>1.1499999999999999</v>
      </c>
      <c r="G32" s="57"/>
      <c r="H32" s="38">
        <f>F32*G32</f>
        <v>0</v>
      </c>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row>
    <row r="33" spans="1:37" s="156" customFormat="1" ht="33.6" customHeight="1" x14ac:dyDescent="0.35">
      <c r="A33" s="155"/>
      <c r="B33" s="28">
        <v>8</v>
      </c>
      <c r="C33" s="249" t="s">
        <v>116</v>
      </c>
      <c r="D33" s="4" t="s">
        <v>117</v>
      </c>
      <c r="E33" s="199" t="s">
        <v>38</v>
      </c>
      <c r="F33" s="255">
        <v>250</v>
      </c>
      <c r="G33" s="250"/>
      <c r="H33" s="20">
        <f>F33*G33</f>
        <v>0</v>
      </c>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row>
    <row r="34" spans="1:37" s="155" customFormat="1" ht="75" x14ac:dyDescent="0.35">
      <c r="B34" s="28">
        <v>9</v>
      </c>
      <c r="C34" s="92" t="s">
        <v>89</v>
      </c>
      <c r="D34" s="4" t="s">
        <v>109</v>
      </c>
      <c r="E34" s="199" t="s">
        <v>39</v>
      </c>
      <c r="F34" s="110">
        <v>7768.11</v>
      </c>
      <c r="G34" s="56"/>
      <c r="H34" s="20">
        <f t="shared" ref="H34:H38" si="1">F34*G34</f>
        <v>0</v>
      </c>
    </row>
    <row r="35" spans="1:37" s="7" customFormat="1" ht="53.25" customHeight="1" x14ac:dyDescent="0.35">
      <c r="B35" s="37">
        <v>10</v>
      </c>
      <c r="C35" s="249" t="s">
        <v>89</v>
      </c>
      <c r="D35" s="4" t="s">
        <v>135</v>
      </c>
      <c r="E35" s="199" t="s">
        <v>39</v>
      </c>
      <c r="F35" s="255">
        <v>3159.33</v>
      </c>
      <c r="G35" s="250"/>
      <c r="H35" s="20">
        <f t="shared" si="1"/>
        <v>0</v>
      </c>
    </row>
    <row r="36" spans="1:37" s="155" customFormat="1" ht="53.25" customHeight="1" x14ac:dyDescent="0.35">
      <c r="B36" s="28">
        <v>11</v>
      </c>
      <c r="C36" s="249" t="s">
        <v>89</v>
      </c>
      <c r="D36" s="4" t="s">
        <v>133</v>
      </c>
      <c r="E36" s="199" t="s">
        <v>39</v>
      </c>
      <c r="F36" s="255">
        <v>134.08000000000001</v>
      </c>
      <c r="G36" s="250"/>
      <c r="H36" s="20">
        <f t="shared" ref="H36" si="2">F36*G36</f>
        <v>0</v>
      </c>
    </row>
    <row r="37" spans="1:37" s="155" customFormat="1" ht="53.25" customHeight="1" x14ac:dyDescent="0.35">
      <c r="B37" s="28">
        <v>12</v>
      </c>
      <c r="C37" s="249" t="s">
        <v>89</v>
      </c>
      <c r="D37" s="4" t="s">
        <v>134</v>
      </c>
      <c r="E37" s="199" t="s">
        <v>39</v>
      </c>
      <c r="F37" s="255">
        <v>28.71</v>
      </c>
      <c r="G37" s="250"/>
      <c r="H37" s="20">
        <f t="shared" si="1"/>
        <v>0</v>
      </c>
    </row>
    <row r="38" spans="1:37" s="8" customFormat="1" ht="38.25" customHeight="1" x14ac:dyDescent="0.35">
      <c r="B38" s="37">
        <v>13</v>
      </c>
      <c r="C38" s="92" t="s">
        <v>90</v>
      </c>
      <c r="D38" s="4" t="s">
        <v>91</v>
      </c>
      <c r="E38" s="199" t="s">
        <v>38</v>
      </c>
      <c r="F38" s="110">
        <v>200</v>
      </c>
      <c r="G38" s="56"/>
      <c r="H38" s="20">
        <f t="shared" si="1"/>
        <v>0</v>
      </c>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8" customFormat="1" ht="60.75" customHeight="1" x14ac:dyDescent="0.35">
      <c r="B39" s="28">
        <v>14</v>
      </c>
      <c r="C39" s="92" t="s">
        <v>89</v>
      </c>
      <c r="D39" s="4" t="s">
        <v>120</v>
      </c>
      <c r="E39" s="199" t="s">
        <v>38</v>
      </c>
      <c r="F39" s="110">
        <v>35</v>
      </c>
      <c r="G39" s="56"/>
      <c r="H39" s="41">
        <f>F39*G39</f>
        <v>0</v>
      </c>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s="156" customFormat="1" ht="75" x14ac:dyDescent="0.35">
      <c r="B40" s="28">
        <v>15</v>
      </c>
      <c r="C40" s="92" t="s">
        <v>113</v>
      </c>
      <c r="D40" s="4" t="s">
        <v>121</v>
      </c>
      <c r="E40" s="199" t="s">
        <v>39</v>
      </c>
      <c r="F40" s="110">
        <v>270.08</v>
      </c>
      <c r="G40" s="56"/>
      <c r="H40" s="41">
        <f>F40*G40</f>
        <v>0</v>
      </c>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row>
    <row r="41" spans="1:37" s="156" customFormat="1" ht="37.5" x14ac:dyDescent="0.35">
      <c r="B41" s="37">
        <v>16</v>
      </c>
      <c r="C41" s="92" t="s">
        <v>113</v>
      </c>
      <c r="D41" s="4" t="s">
        <v>122</v>
      </c>
      <c r="E41" s="199" t="s">
        <v>39</v>
      </c>
      <c r="F41" s="110">
        <v>134.83000000000001</v>
      </c>
      <c r="G41" s="56"/>
      <c r="H41" s="41">
        <f>F41*G41</f>
        <v>0</v>
      </c>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row>
    <row r="42" spans="1:37" s="155" customFormat="1" ht="56.25" customHeight="1" x14ac:dyDescent="0.35">
      <c r="B42" s="28">
        <v>17</v>
      </c>
      <c r="C42" s="249" t="s">
        <v>113</v>
      </c>
      <c r="D42" s="4" t="s">
        <v>114</v>
      </c>
      <c r="E42" s="199" t="s">
        <v>55</v>
      </c>
      <c r="F42" s="255">
        <v>15</v>
      </c>
      <c r="G42" s="250"/>
      <c r="H42" s="20">
        <f>(F42*G42)</f>
        <v>0</v>
      </c>
    </row>
    <row r="43" spans="1:37" s="155" customFormat="1" ht="56.25" customHeight="1" x14ac:dyDescent="0.35">
      <c r="B43" s="28">
        <v>18</v>
      </c>
      <c r="C43" s="249" t="s">
        <v>113</v>
      </c>
      <c r="D43" s="4" t="s">
        <v>115</v>
      </c>
      <c r="E43" s="199" t="s">
        <v>55</v>
      </c>
      <c r="F43" s="255">
        <v>12</v>
      </c>
      <c r="G43" s="250"/>
      <c r="H43" s="20">
        <f>(F43*G43)</f>
        <v>0</v>
      </c>
    </row>
    <row r="44" spans="1:37" s="160" customFormat="1" ht="57" thickBot="1" x14ac:dyDescent="0.4">
      <c r="A44" s="159"/>
      <c r="B44" s="37">
        <v>19</v>
      </c>
      <c r="C44" s="256"/>
      <c r="D44" s="257" t="s">
        <v>118</v>
      </c>
      <c r="E44" s="258" t="s">
        <v>55</v>
      </c>
      <c r="F44" s="259">
        <v>20</v>
      </c>
      <c r="G44" s="260"/>
      <c r="H44" s="41">
        <f>(F44*G44)</f>
        <v>0</v>
      </c>
    </row>
    <row r="45" spans="1:37" s="3" customFormat="1" ht="19.899999999999999" customHeight="1" thickBot="1" x14ac:dyDescent="0.4">
      <c r="B45" s="448" t="s">
        <v>42</v>
      </c>
      <c r="C45" s="449"/>
      <c r="D45" s="449"/>
      <c r="E45" s="449"/>
      <c r="F45" s="449"/>
      <c r="G45" s="450"/>
      <c r="H45" s="58">
        <f>SUM(H32:H44)</f>
        <v>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s="3" customFormat="1" ht="16.149999999999999" customHeight="1" x14ac:dyDescent="0.35">
      <c r="B46" s="141"/>
      <c r="C46" s="140"/>
      <c r="D46" s="139" t="s">
        <v>93</v>
      </c>
      <c r="E46" s="157"/>
      <c r="F46" s="136"/>
      <c r="G46" s="138"/>
      <c r="H46" s="137"/>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s="156" customFormat="1" ht="77.45" customHeight="1" x14ac:dyDescent="0.35">
      <c r="B47" s="261">
        <v>20</v>
      </c>
      <c r="C47" s="92" t="s">
        <v>67</v>
      </c>
      <c r="D47" s="4" t="s">
        <v>119</v>
      </c>
      <c r="E47" s="199" t="s">
        <v>40</v>
      </c>
      <c r="F47" s="110">
        <v>1180</v>
      </c>
      <c r="G47" s="56"/>
      <c r="H47" s="20">
        <f>F47*G47</f>
        <v>0</v>
      </c>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row>
    <row r="48" spans="1:37" s="160" customFormat="1" ht="18.75" x14ac:dyDescent="0.35">
      <c r="A48" s="158"/>
      <c r="B48" s="28">
        <v>21</v>
      </c>
      <c r="C48" s="262" t="s">
        <v>110</v>
      </c>
      <c r="D48" s="31" t="s">
        <v>111</v>
      </c>
      <c r="E48" s="198" t="s">
        <v>41</v>
      </c>
      <c r="F48" s="263">
        <v>10</v>
      </c>
      <c r="G48" s="264"/>
      <c r="H48" s="38">
        <f t="shared" ref="H48:H49" si="3">F48*G48</f>
        <v>0</v>
      </c>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row>
    <row r="49" spans="1:37" s="160" customFormat="1" ht="37.5" x14ac:dyDescent="0.35">
      <c r="A49" s="158"/>
      <c r="B49" s="28">
        <v>22</v>
      </c>
      <c r="C49" s="249" t="s">
        <v>92</v>
      </c>
      <c r="D49" s="4" t="s">
        <v>112</v>
      </c>
      <c r="E49" s="199" t="s">
        <v>41</v>
      </c>
      <c r="F49" s="255">
        <v>104</v>
      </c>
      <c r="G49" s="265"/>
      <c r="H49" s="391">
        <f t="shared" si="3"/>
        <v>0</v>
      </c>
      <c r="I49" s="392"/>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row>
    <row r="50" spans="1:37" s="156" customFormat="1" ht="19.5" thickBot="1" x14ac:dyDescent="0.4">
      <c r="B50" s="266">
        <v>23</v>
      </c>
      <c r="C50" s="90" t="s">
        <v>68</v>
      </c>
      <c r="D50" s="267" t="s">
        <v>78</v>
      </c>
      <c r="E50" s="268" t="s">
        <v>39</v>
      </c>
      <c r="F50" s="269">
        <v>3159.33</v>
      </c>
      <c r="G50" s="270"/>
      <c r="H50" s="42">
        <f>F50*G50</f>
        <v>0</v>
      </c>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row>
    <row r="51" spans="1:37" s="3" customFormat="1" ht="19.5" customHeight="1" thickBot="1" x14ac:dyDescent="0.4">
      <c r="B51" s="448" t="s">
        <v>43</v>
      </c>
      <c r="C51" s="449"/>
      <c r="D51" s="449"/>
      <c r="E51" s="449"/>
      <c r="F51" s="449"/>
      <c r="G51" s="450"/>
      <c r="H51" s="58">
        <f>SUM(H47:H50)</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s="3" customFormat="1" ht="21.75" customHeight="1" x14ac:dyDescent="0.35">
      <c r="B52" s="164"/>
      <c r="C52" s="165"/>
      <c r="D52" s="135" t="s">
        <v>44</v>
      </c>
      <c r="E52" s="142"/>
      <c r="F52" s="166"/>
      <c r="G52" s="167"/>
      <c r="H52" s="137"/>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s="156" customFormat="1" ht="72" customHeight="1" x14ac:dyDescent="0.35">
      <c r="B53" s="37">
        <v>24</v>
      </c>
      <c r="C53" s="90" t="s">
        <v>69</v>
      </c>
      <c r="D53" s="31" t="s">
        <v>94</v>
      </c>
      <c r="E53" s="198" t="s">
        <v>40</v>
      </c>
      <c r="F53" s="109">
        <v>1416</v>
      </c>
      <c r="G53" s="57"/>
      <c r="H53" s="42">
        <f t="shared" ref="H53:H58" si="4">F53*G53</f>
        <v>0</v>
      </c>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row>
    <row r="54" spans="1:37" s="156" customFormat="1" ht="39.75" customHeight="1" x14ac:dyDescent="0.35">
      <c r="B54" s="271">
        <v>25</v>
      </c>
      <c r="C54" s="92" t="s">
        <v>82</v>
      </c>
      <c r="D54" s="4" t="s">
        <v>123</v>
      </c>
      <c r="E54" s="199" t="s">
        <v>39</v>
      </c>
      <c r="F54" s="110">
        <v>10927.44</v>
      </c>
      <c r="G54" s="56"/>
      <c r="H54" s="20">
        <f t="shared" si="4"/>
        <v>0</v>
      </c>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row>
    <row r="55" spans="1:37" s="161" customFormat="1" ht="38.25" customHeight="1" x14ac:dyDescent="0.35">
      <c r="B55" s="28">
        <v>26</v>
      </c>
      <c r="C55" s="92" t="s">
        <v>70</v>
      </c>
      <c r="D55" s="272" t="s">
        <v>77</v>
      </c>
      <c r="E55" s="273" t="s">
        <v>38</v>
      </c>
      <c r="F55" s="274">
        <v>10927.44</v>
      </c>
      <c r="G55" s="275"/>
      <c r="H55" s="20">
        <f t="shared" si="4"/>
        <v>0</v>
      </c>
    </row>
    <row r="56" spans="1:37" s="160" customFormat="1" ht="49.15" customHeight="1" x14ac:dyDescent="0.35">
      <c r="B56" s="37">
        <v>27</v>
      </c>
      <c r="C56" s="92" t="s">
        <v>84</v>
      </c>
      <c r="D56" s="4" t="s">
        <v>95</v>
      </c>
      <c r="E56" s="199" t="s">
        <v>38</v>
      </c>
      <c r="F56" s="274">
        <v>33</v>
      </c>
      <c r="G56" s="276"/>
      <c r="H56" s="20">
        <f t="shared" si="4"/>
        <v>0</v>
      </c>
    </row>
    <row r="57" spans="1:37" s="161" customFormat="1" ht="49.15" customHeight="1" x14ac:dyDescent="0.35">
      <c r="B57" s="271">
        <v>28</v>
      </c>
      <c r="C57" s="92" t="s">
        <v>84</v>
      </c>
      <c r="D57" s="4" t="s">
        <v>102</v>
      </c>
      <c r="E57" s="199" t="s">
        <v>38</v>
      </c>
      <c r="F57" s="274">
        <v>33</v>
      </c>
      <c r="G57" s="276"/>
      <c r="H57" s="20">
        <f t="shared" si="4"/>
        <v>0</v>
      </c>
    </row>
    <row r="58" spans="1:37" s="155" customFormat="1" ht="61.5" customHeight="1" thickBot="1" x14ac:dyDescent="0.4">
      <c r="B58" s="28">
        <v>29</v>
      </c>
      <c r="C58" s="92" t="s">
        <v>81</v>
      </c>
      <c r="D58" s="4" t="s">
        <v>96</v>
      </c>
      <c r="E58" s="199" t="s">
        <v>39</v>
      </c>
      <c r="F58" s="274">
        <v>404.16</v>
      </c>
      <c r="G58" s="276"/>
      <c r="H58" s="20">
        <f t="shared" si="4"/>
        <v>0</v>
      </c>
    </row>
    <row r="59" spans="1:37" s="3" customFormat="1" ht="21.75" customHeight="1" thickBot="1" x14ac:dyDescent="0.4">
      <c r="B59" s="448" t="s">
        <v>45</v>
      </c>
      <c r="C59" s="449"/>
      <c r="D59" s="449"/>
      <c r="E59" s="449"/>
      <c r="F59" s="449"/>
      <c r="G59" s="450"/>
      <c r="H59" s="33">
        <f>SUM(H53:H58)</f>
        <v>0</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ht="19.5" thickBot="1" x14ac:dyDescent="0.4">
      <c r="B60" s="154"/>
      <c r="C60" s="200"/>
      <c r="D60" s="21" t="s">
        <v>124</v>
      </c>
      <c r="E60" s="201"/>
      <c r="F60" s="202"/>
      <c r="G60" s="203"/>
      <c r="H60" s="204"/>
      <c r="J60"/>
      <c r="K60"/>
      <c r="L60"/>
      <c r="M60"/>
      <c r="N60"/>
      <c r="O60"/>
      <c r="P60"/>
      <c r="Q60"/>
      <c r="R60"/>
      <c r="S60"/>
      <c r="T60"/>
      <c r="U60"/>
      <c r="V60"/>
      <c r="W60"/>
      <c r="X60"/>
      <c r="Y60"/>
      <c r="Z60"/>
      <c r="AA60"/>
      <c r="AB60"/>
      <c r="AC60"/>
      <c r="AD60"/>
      <c r="AE60"/>
      <c r="AF60"/>
      <c r="AG60"/>
      <c r="AH60"/>
      <c r="AI60"/>
      <c r="AJ60"/>
      <c r="AK60"/>
    </row>
    <row r="61" spans="1:37" ht="18.75" x14ac:dyDescent="0.35">
      <c r="B61" s="205"/>
      <c r="C61" s="206"/>
      <c r="D61" s="135" t="s">
        <v>125</v>
      </c>
      <c r="E61" s="207"/>
      <c r="F61" s="208"/>
      <c r="G61" s="209"/>
      <c r="H61" s="143"/>
      <c r="J61"/>
      <c r="K61"/>
      <c r="L61"/>
      <c r="M61"/>
      <c r="N61"/>
      <c r="O61"/>
      <c r="P61"/>
      <c r="Q61"/>
      <c r="R61"/>
      <c r="S61"/>
      <c r="T61"/>
      <c r="U61"/>
      <c r="V61"/>
      <c r="W61"/>
      <c r="X61"/>
      <c r="Y61"/>
      <c r="Z61"/>
      <c r="AA61"/>
      <c r="AB61"/>
      <c r="AC61"/>
      <c r="AD61"/>
      <c r="AE61"/>
      <c r="AF61"/>
      <c r="AG61"/>
      <c r="AH61"/>
      <c r="AI61"/>
      <c r="AJ61"/>
      <c r="AK61"/>
    </row>
    <row r="62" spans="1:37" ht="75" x14ac:dyDescent="0.35">
      <c r="B62" s="30">
        <v>30</v>
      </c>
      <c r="C62" s="249" t="s">
        <v>360</v>
      </c>
      <c r="D62" s="31" t="s">
        <v>79</v>
      </c>
      <c r="E62" s="199" t="s">
        <v>55</v>
      </c>
      <c r="F62" s="113">
        <v>31</v>
      </c>
      <c r="G62" s="104"/>
      <c r="H62" s="83">
        <f>F62*G62</f>
        <v>0</v>
      </c>
      <c r="I62"/>
      <c r="J62"/>
      <c r="K62"/>
      <c r="L62"/>
      <c r="M62"/>
      <c r="N62"/>
      <c r="O62"/>
      <c r="P62"/>
      <c r="Q62"/>
      <c r="R62"/>
      <c r="S62"/>
      <c r="T62"/>
      <c r="U62"/>
      <c r="V62"/>
      <c r="W62"/>
      <c r="X62"/>
      <c r="Y62"/>
      <c r="Z62"/>
      <c r="AA62"/>
      <c r="AB62"/>
      <c r="AC62"/>
      <c r="AD62"/>
      <c r="AE62"/>
      <c r="AF62"/>
      <c r="AG62"/>
      <c r="AH62"/>
      <c r="AI62"/>
      <c r="AJ62"/>
      <c r="AK62"/>
    </row>
    <row r="63" spans="1:37" ht="56.25" x14ac:dyDescent="0.35">
      <c r="B63" s="30">
        <v>31</v>
      </c>
      <c r="C63" s="249" t="s">
        <v>360</v>
      </c>
      <c r="D63" s="4" t="s">
        <v>105</v>
      </c>
      <c r="E63" s="199" t="s">
        <v>55</v>
      </c>
      <c r="F63" s="113">
        <v>28</v>
      </c>
      <c r="G63" s="104"/>
      <c r="H63" s="83">
        <f>F63*G63</f>
        <v>0</v>
      </c>
      <c r="I63"/>
      <c r="J63"/>
      <c r="K63"/>
      <c r="L63"/>
      <c r="M63"/>
      <c r="N63"/>
      <c r="O63"/>
      <c r="P63"/>
      <c r="Q63"/>
      <c r="R63"/>
      <c r="S63"/>
      <c r="T63"/>
      <c r="U63"/>
      <c r="V63"/>
      <c r="W63"/>
      <c r="X63"/>
      <c r="Y63"/>
      <c r="Z63"/>
      <c r="AA63"/>
      <c r="AB63"/>
      <c r="AC63"/>
      <c r="AD63"/>
      <c r="AE63"/>
      <c r="AF63"/>
      <c r="AG63"/>
      <c r="AH63"/>
      <c r="AI63"/>
      <c r="AJ63"/>
      <c r="AK63"/>
    </row>
    <row r="64" spans="1:37" ht="75" x14ac:dyDescent="0.35">
      <c r="A64" s="1"/>
      <c r="B64" s="30">
        <v>32</v>
      </c>
      <c r="C64" s="249" t="s">
        <v>360</v>
      </c>
      <c r="D64" s="4" t="s">
        <v>367</v>
      </c>
      <c r="E64" s="29" t="s">
        <v>55</v>
      </c>
      <c r="F64" s="113">
        <v>10</v>
      </c>
      <c r="G64" s="104"/>
      <c r="H64" s="83">
        <f>F64*G64</f>
        <v>0</v>
      </c>
      <c r="I64"/>
      <c r="J64"/>
      <c r="K64"/>
      <c r="L64"/>
      <c r="M64"/>
      <c r="N64"/>
      <c r="O64"/>
      <c r="P64"/>
      <c r="Q64"/>
      <c r="R64"/>
      <c r="S64"/>
      <c r="T64"/>
      <c r="U64"/>
      <c r="V64"/>
      <c r="W64"/>
      <c r="X64"/>
      <c r="Y64"/>
      <c r="Z64"/>
      <c r="AA64"/>
      <c r="AB64"/>
      <c r="AC64"/>
      <c r="AD64"/>
      <c r="AE64"/>
      <c r="AF64"/>
      <c r="AG64"/>
      <c r="AH64"/>
      <c r="AI64"/>
      <c r="AJ64"/>
      <c r="AK64"/>
    </row>
    <row r="65" spans="2:37" ht="75" x14ac:dyDescent="0.35">
      <c r="B65" s="30">
        <v>33</v>
      </c>
      <c r="C65" s="249" t="s">
        <v>360</v>
      </c>
      <c r="D65" s="31" t="s">
        <v>85</v>
      </c>
      <c r="E65" s="198" t="s">
        <v>38</v>
      </c>
      <c r="F65" s="114">
        <v>147</v>
      </c>
      <c r="G65" s="105"/>
      <c r="H65" s="82">
        <f>F65*G65</f>
        <v>0</v>
      </c>
      <c r="I65"/>
      <c r="J65"/>
      <c r="K65"/>
      <c r="L65"/>
      <c r="M65"/>
      <c r="N65"/>
      <c r="O65"/>
      <c r="P65"/>
      <c r="Q65"/>
      <c r="R65"/>
      <c r="S65"/>
      <c r="T65"/>
      <c r="U65"/>
      <c r="V65"/>
      <c r="W65"/>
      <c r="X65"/>
      <c r="Y65"/>
      <c r="Z65"/>
      <c r="AA65"/>
      <c r="AB65"/>
      <c r="AC65"/>
      <c r="AD65"/>
      <c r="AE65"/>
      <c r="AF65"/>
      <c r="AG65"/>
      <c r="AH65"/>
      <c r="AI65"/>
      <c r="AJ65"/>
      <c r="AK65"/>
    </row>
    <row r="66" spans="2:37" ht="57" thickBot="1" x14ac:dyDescent="0.4">
      <c r="B66" s="14">
        <v>34</v>
      </c>
      <c r="C66" s="249" t="s">
        <v>362</v>
      </c>
      <c r="D66" s="101" t="s">
        <v>106</v>
      </c>
      <c r="E66" s="210" t="s">
        <v>40</v>
      </c>
      <c r="F66" s="115">
        <v>9.92</v>
      </c>
      <c r="G66" s="106"/>
      <c r="H66" s="102">
        <f>F66*G66</f>
        <v>0</v>
      </c>
      <c r="I66"/>
      <c r="J66"/>
      <c r="K66"/>
      <c r="L66"/>
      <c r="M66"/>
      <c r="N66"/>
      <c r="O66"/>
      <c r="P66"/>
      <c r="Q66"/>
      <c r="R66"/>
      <c r="S66"/>
      <c r="T66"/>
      <c r="U66"/>
      <c r="V66"/>
      <c r="W66"/>
      <c r="X66"/>
      <c r="Y66"/>
      <c r="Z66"/>
      <c r="AA66"/>
      <c r="AB66"/>
      <c r="AC66"/>
      <c r="AD66"/>
      <c r="AE66"/>
      <c r="AF66"/>
      <c r="AG66"/>
      <c r="AH66"/>
      <c r="AI66"/>
      <c r="AJ66"/>
      <c r="AK66"/>
    </row>
    <row r="67" spans="2:37" ht="19.5" thickBot="1" x14ac:dyDescent="0.4">
      <c r="B67" s="123"/>
      <c r="C67" s="96"/>
      <c r="D67" s="433" t="s">
        <v>128</v>
      </c>
      <c r="E67" s="433"/>
      <c r="F67" s="433"/>
      <c r="G67" s="442"/>
      <c r="H67" s="103">
        <f>SUM(H62:H66)</f>
        <v>0</v>
      </c>
      <c r="I67"/>
      <c r="J67"/>
      <c r="K67"/>
      <c r="L67"/>
      <c r="M67"/>
      <c r="N67"/>
      <c r="O67"/>
      <c r="P67"/>
      <c r="Q67"/>
      <c r="R67"/>
      <c r="S67"/>
      <c r="T67"/>
      <c r="U67"/>
      <c r="V67"/>
      <c r="W67"/>
      <c r="X67"/>
      <c r="Y67"/>
      <c r="Z67"/>
      <c r="AA67"/>
      <c r="AB67"/>
      <c r="AC67"/>
      <c r="AD67"/>
      <c r="AE67"/>
      <c r="AF67"/>
      <c r="AG67"/>
      <c r="AH67"/>
      <c r="AI67"/>
      <c r="AJ67"/>
      <c r="AK67"/>
    </row>
    <row r="68" spans="2:37" ht="18.75" x14ac:dyDescent="0.35">
      <c r="B68" s="211"/>
      <c r="C68" s="212"/>
      <c r="D68" s="146" t="s">
        <v>126</v>
      </c>
      <c r="E68" s="213"/>
      <c r="F68" s="109"/>
      <c r="G68" s="57"/>
      <c r="H68" s="147"/>
      <c r="I68" s="148"/>
      <c r="J68"/>
      <c r="K68"/>
      <c r="L68"/>
      <c r="M68"/>
      <c r="N68"/>
      <c r="O68"/>
      <c r="P68"/>
      <c r="Q68"/>
      <c r="R68"/>
      <c r="S68"/>
      <c r="T68"/>
      <c r="U68"/>
      <c r="V68"/>
      <c r="W68"/>
      <c r="X68"/>
      <c r="Y68"/>
      <c r="Z68"/>
      <c r="AA68"/>
      <c r="AB68"/>
      <c r="AC68"/>
      <c r="AD68"/>
      <c r="AE68"/>
      <c r="AF68"/>
      <c r="AG68"/>
      <c r="AH68"/>
      <c r="AI68"/>
      <c r="AJ68"/>
      <c r="AK68"/>
    </row>
    <row r="69" spans="2:37" ht="75.75" thickBot="1" x14ac:dyDescent="0.4">
      <c r="B69" s="30">
        <v>35</v>
      </c>
      <c r="C69" s="249" t="s">
        <v>363</v>
      </c>
      <c r="D69" s="31" t="s">
        <v>361</v>
      </c>
      <c r="E69" s="198" t="s">
        <v>39</v>
      </c>
      <c r="F69" s="109">
        <v>385</v>
      </c>
      <c r="G69" s="105"/>
      <c r="H69" s="38">
        <f>F69*G69</f>
        <v>0</v>
      </c>
      <c r="I69"/>
      <c r="J69"/>
      <c r="K69"/>
      <c r="L69"/>
      <c r="M69"/>
      <c r="N69"/>
      <c r="O69"/>
      <c r="P69"/>
      <c r="Q69"/>
      <c r="R69"/>
      <c r="S69"/>
      <c r="T69"/>
      <c r="U69"/>
      <c r="V69"/>
      <c r="W69"/>
      <c r="X69"/>
      <c r="Y69"/>
      <c r="Z69"/>
      <c r="AA69"/>
      <c r="AB69"/>
      <c r="AC69"/>
      <c r="AD69"/>
      <c r="AE69"/>
      <c r="AF69"/>
      <c r="AG69"/>
      <c r="AH69"/>
      <c r="AI69"/>
      <c r="AJ69"/>
      <c r="AK69"/>
    </row>
    <row r="70" spans="2:37" ht="19.5" thickBot="1" x14ac:dyDescent="0.4">
      <c r="B70" s="47"/>
      <c r="C70" s="96"/>
      <c r="D70" s="433" t="s">
        <v>129</v>
      </c>
      <c r="E70" s="433"/>
      <c r="F70" s="433"/>
      <c r="G70" s="434"/>
      <c r="H70" s="122">
        <f>SUM(H69:H69)</f>
        <v>0</v>
      </c>
      <c r="I70"/>
      <c r="J70"/>
      <c r="K70"/>
      <c r="L70"/>
      <c r="M70"/>
      <c r="N70"/>
      <c r="O70"/>
      <c r="P70"/>
      <c r="Q70"/>
      <c r="R70"/>
      <c r="S70"/>
      <c r="T70"/>
      <c r="U70"/>
      <c r="V70"/>
      <c r="W70"/>
      <c r="X70"/>
      <c r="Y70"/>
      <c r="Z70"/>
      <c r="AA70"/>
      <c r="AB70"/>
      <c r="AC70"/>
      <c r="AD70"/>
      <c r="AE70"/>
      <c r="AF70"/>
      <c r="AG70"/>
      <c r="AH70"/>
      <c r="AI70"/>
      <c r="AJ70"/>
      <c r="AK70"/>
    </row>
    <row r="71" spans="2:37" ht="18.75" x14ac:dyDescent="0.35">
      <c r="B71" s="215"/>
      <c r="C71" s="89"/>
      <c r="D71" s="135" t="s">
        <v>127</v>
      </c>
      <c r="E71" s="207"/>
      <c r="F71" s="144"/>
      <c r="G71" s="145"/>
      <c r="H71" s="18"/>
      <c r="I71"/>
      <c r="J71"/>
      <c r="K71"/>
      <c r="L71"/>
      <c r="M71"/>
      <c r="N71"/>
      <c r="O71"/>
      <c r="P71"/>
      <c r="Q71"/>
      <c r="R71"/>
      <c r="S71"/>
      <c r="T71"/>
      <c r="U71"/>
      <c r="V71"/>
      <c r="W71"/>
      <c r="X71"/>
      <c r="Y71"/>
      <c r="Z71"/>
      <c r="AA71"/>
      <c r="AB71"/>
      <c r="AC71"/>
      <c r="AD71"/>
      <c r="AE71"/>
      <c r="AF71"/>
      <c r="AG71"/>
      <c r="AH71"/>
      <c r="AI71"/>
      <c r="AJ71"/>
      <c r="AK71"/>
    </row>
    <row r="72" spans="2:37" s="254" customFormat="1" ht="57" thickBot="1" x14ac:dyDescent="0.4">
      <c r="B72" s="32">
        <v>36</v>
      </c>
      <c r="C72" s="90"/>
      <c r="D72" s="31" t="s">
        <v>103</v>
      </c>
      <c r="E72" s="198" t="s">
        <v>55</v>
      </c>
      <c r="F72" s="109">
        <v>220</v>
      </c>
      <c r="G72" s="57"/>
      <c r="H72" s="38">
        <f>F72*G72</f>
        <v>0</v>
      </c>
    </row>
    <row r="73" spans="2:37" ht="19.5" customHeight="1" thickBot="1" x14ac:dyDescent="0.4">
      <c r="B73" s="47"/>
      <c r="C73" s="96"/>
      <c r="D73" s="433" t="s">
        <v>130</v>
      </c>
      <c r="E73" s="433"/>
      <c r="F73" s="433"/>
      <c r="G73" s="434"/>
      <c r="H73" s="122">
        <f>SUM(H71:H72)</f>
        <v>0</v>
      </c>
      <c r="I73"/>
      <c r="J73"/>
      <c r="K73"/>
      <c r="L73"/>
      <c r="M73"/>
      <c r="N73"/>
      <c r="O73"/>
      <c r="P73"/>
      <c r="Q73"/>
      <c r="R73"/>
      <c r="S73"/>
      <c r="T73"/>
      <c r="U73"/>
      <c r="V73"/>
      <c r="W73"/>
      <c r="X73"/>
      <c r="Y73"/>
      <c r="Z73"/>
      <c r="AA73"/>
      <c r="AB73"/>
      <c r="AC73"/>
      <c r="AD73"/>
      <c r="AE73"/>
      <c r="AF73"/>
      <c r="AG73"/>
      <c r="AH73"/>
      <c r="AI73"/>
      <c r="AJ73"/>
      <c r="AK73"/>
    </row>
    <row r="74" spans="2:37" ht="24" customHeight="1" thickBot="1" x14ac:dyDescent="0.4">
      <c r="B74" s="438" t="s">
        <v>131</v>
      </c>
      <c r="C74" s="439"/>
      <c r="D74" s="439"/>
      <c r="E74" s="439"/>
      <c r="F74" s="439"/>
      <c r="G74" s="440"/>
      <c r="H74" s="58">
        <f>H67+H70+H73</f>
        <v>0</v>
      </c>
      <c r="J74"/>
      <c r="K74"/>
      <c r="L74"/>
      <c r="M74"/>
      <c r="N74"/>
      <c r="O74"/>
      <c r="P74"/>
      <c r="Q74"/>
      <c r="R74"/>
      <c r="S74"/>
      <c r="T74"/>
      <c r="U74"/>
      <c r="V74"/>
      <c r="W74"/>
      <c r="X74"/>
      <c r="Y74"/>
      <c r="Z74"/>
      <c r="AA74"/>
      <c r="AB74"/>
      <c r="AC74"/>
      <c r="AD74"/>
      <c r="AE74"/>
      <c r="AF74"/>
      <c r="AG74"/>
      <c r="AH74"/>
      <c r="AI74"/>
      <c r="AJ74"/>
      <c r="AK74"/>
    </row>
    <row r="75" spans="2:37" ht="19.5" thickBot="1" x14ac:dyDescent="0.4">
      <c r="B75" s="60"/>
      <c r="E75" s="62"/>
      <c r="H75" s="42"/>
    </row>
    <row r="76" spans="2:37" ht="21.75" customHeight="1" thickBot="1" x14ac:dyDescent="0.4">
      <c r="B76" s="40"/>
      <c r="C76" s="97"/>
      <c r="D76" s="441" t="s">
        <v>136</v>
      </c>
      <c r="E76" s="441"/>
      <c r="F76" s="441"/>
      <c r="G76" s="441"/>
      <c r="H76" s="59"/>
    </row>
    <row r="77" spans="2:37" ht="18.75" x14ac:dyDescent="0.35">
      <c r="B77" s="76"/>
      <c r="C77" s="84"/>
      <c r="D77" s="77" t="s">
        <v>46</v>
      </c>
      <c r="E77" s="77"/>
      <c r="F77" s="117"/>
      <c r="G77" s="78"/>
      <c r="H77" s="79">
        <f>SUM(H30)</f>
        <v>0</v>
      </c>
    </row>
    <row r="78" spans="2:37" ht="18.75" x14ac:dyDescent="0.35">
      <c r="B78" s="13"/>
      <c r="C78" s="85"/>
      <c r="D78" s="26" t="s">
        <v>47</v>
      </c>
      <c r="E78" s="26"/>
      <c r="F78" s="118"/>
      <c r="G78" s="65"/>
      <c r="H78" s="64">
        <f>SUM(H45)</f>
        <v>0</v>
      </c>
    </row>
    <row r="79" spans="2:37" s="1" customFormat="1" ht="18.75" x14ac:dyDescent="0.25">
      <c r="B79" s="25"/>
      <c r="C79" s="98"/>
      <c r="D79" s="26" t="s">
        <v>48</v>
      </c>
      <c r="E79" s="27"/>
      <c r="F79" s="118"/>
      <c r="G79" s="65"/>
      <c r="H79" s="66">
        <f>SUM(H51)</f>
        <v>0</v>
      </c>
    </row>
    <row r="80" spans="2:37" s="1" customFormat="1" ht="18.75" x14ac:dyDescent="0.35">
      <c r="B80" s="5"/>
      <c r="C80" s="99"/>
      <c r="D80" s="27" t="s">
        <v>49</v>
      </c>
      <c r="E80" s="27"/>
      <c r="F80" s="119"/>
      <c r="G80" s="67"/>
      <c r="H80" s="64">
        <f>SUM(H59)</f>
        <v>0</v>
      </c>
    </row>
    <row r="81" spans="2:37" s="1" customFormat="1" ht="34.5" customHeight="1" thickBot="1" x14ac:dyDescent="0.3">
      <c r="B81" s="68"/>
      <c r="C81" s="100"/>
      <c r="D81" s="69" t="s">
        <v>132</v>
      </c>
      <c r="E81" s="69"/>
      <c r="F81" s="120"/>
      <c r="G81" s="70"/>
      <c r="H81" s="71">
        <f>SUM(H74)</f>
        <v>0</v>
      </c>
    </row>
    <row r="82" spans="2:37" s="1" customFormat="1" ht="19.5" thickBot="1" x14ac:dyDescent="0.4">
      <c r="B82" s="43"/>
      <c r="C82" s="96"/>
      <c r="D82" s="435" t="s">
        <v>98</v>
      </c>
      <c r="E82" s="436"/>
      <c r="F82" s="436" t="s">
        <v>99</v>
      </c>
      <c r="G82" s="437"/>
      <c r="H82" s="72">
        <f>SUM(H77:H81)</f>
        <v>0</v>
      </c>
    </row>
    <row r="83" spans="2:37" ht="18.75" x14ac:dyDescent="0.25">
      <c r="D83" s="23" t="s">
        <v>50</v>
      </c>
      <c r="H83" s="73"/>
    </row>
    <row r="84" spans="2:37" ht="18.75" x14ac:dyDescent="0.25">
      <c r="B84" s="34"/>
      <c r="D84" s="35" t="s">
        <v>74</v>
      </c>
      <c r="E84" s="34"/>
      <c r="F84" s="121"/>
      <c r="G84" s="74"/>
      <c r="H84" s="73"/>
      <c r="I84"/>
      <c r="J84"/>
      <c r="K84"/>
      <c r="L84"/>
      <c r="M84"/>
      <c r="N84"/>
      <c r="O84"/>
      <c r="P84"/>
      <c r="Q84"/>
      <c r="R84"/>
      <c r="S84"/>
      <c r="T84"/>
      <c r="U84"/>
      <c r="V84"/>
      <c r="W84"/>
      <c r="X84"/>
      <c r="Y84"/>
      <c r="Z84"/>
      <c r="AA84"/>
      <c r="AB84"/>
      <c r="AC84"/>
      <c r="AD84"/>
      <c r="AE84"/>
      <c r="AF84"/>
      <c r="AG84"/>
      <c r="AH84"/>
      <c r="AI84"/>
      <c r="AJ84"/>
      <c r="AK84"/>
    </row>
    <row r="85" spans="2:37" ht="18.75" x14ac:dyDescent="0.25">
      <c r="B85" s="34"/>
      <c r="D85" s="35" t="s">
        <v>75</v>
      </c>
      <c r="E85" s="34"/>
      <c r="F85" s="121"/>
      <c r="G85" s="74"/>
      <c r="H85" s="73"/>
      <c r="I85"/>
      <c r="J85"/>
      <c r="K85"/>
      <c r="L85"/>
      <c r="M85"/>
      <c r="N85"/>
      <c r="O85"/>
      <c r="P85"/>
      <c r="Q85"/>
      <c r="R85"/>
      <c r="S85"/>
      <c r="T85"/>
      <c r="U85"/>
      <c r="V85"/>
      <c r="W85"/>
      <c r="X85"/>
      <c r="Y85"/>
      <c r="Z85"/>
      <c r="AA85"/>
      <c r="AB85"/>
      <c r="AC85"/>
      <c r="AD85"/>
      <c r="AE85"/>
      <c r="AF85"/>
      <c r="AG85"/>
      <c r="AH85"/>
      <c r="AI85"/>
      <c r="AJ85"/>
      <c r="AK85"/>
    </row>
    <row r="86" spans="2:37" ht="18.75" x14ac:dyDescent="0.25">
      <c r="B86" s="34"/>
      <c r="D86" s="35" t="s">
        <v>76</v>
      </c>
      <c r="E86" s="34"/>
      <c r="F86" s="121"/>
      <c r="G86" s="74"/>
      <c r="H86" s="73"/>
      <c r="I86"/>
      <c r="J86"/>
      <c r="K86"/>
      <c r="L86"/>
      <c r="M86"/>
      <c r="N86"/>
      <c r="O86"/>
      <c r="P86"/>
      <c r="Q86"/>
      <c r="R86"/>
      <c r="S86"/>
      <c r="T86"/>
      <c r="U86"/>
      <c r="V86"/>
      <c r="W86"/>
      <c r="X86"/>
      <c r="Y86"/>
      <c r="Z86"/>
      <c r="AA86"/>
      <c r="AB86"/>
      <c r="AC86"/>
      <c r="AD86"/>
      <c r="AE86"/>
      <c r="AF86"/>
      <c r="AG86"/>
      <c r="AH86"/>
      <c r="AI86"/>
      <c r="AJ86"/>
      <c r="AK86"/>
    </row>
    <row r="87" spans="2:37" ht="18.75" x14ac:dyDescent="0.25">
      <c r="H87" s="75"/>
    </row>
    <row r="89" spans="2:37" x14ac:dyDescent="0.25">
      <c r="H89" s="36"/>
    </row>
    <row r="90" spans="2:37" x14ac:dyDescent="0.25">
      <c r="H90" s="36"/>
    </row>
    <row r="91" spans="2:37" x14ac:dyDescent="0.25">
      <c r="H91" s="36"/>
    </row>
  </sheetData>
  <mergeCells count="29">
    <mergeCell ref="D12:H12"/>
    <mergeCell ref="B1:H1"/>
    <mergeCell ref="B2:H2"/>
    <mergeCell ref="B3:H3"/>
    <mergeCell ref="C4:H4"/>
    <mergeCell ref="D5:H5"/>
    <mergeCell ref="D6:H6"/>
    <mergeCell ref="D7:H7"/>
    <mergeCell ref="D8:H8"/>
    <mergeCell ref="D9:H9"/>
    <mergeCell ref="D10:H10"/>
    <mergeCell ref="D11:H11"/>
    <mergeCell ref="D13:H13"/>
    <mergeCell ref="D14:H14"/>
    <mergeCell ref="D15:H15"/>
    <mergeCell ref="D16:H16"/>
    <mergeCell ref="D17:H17"/>
    <mergeCell ref="D18:H18"/>
    <mergeCell ref="D19:H19"/>
    <mergeCell ref="B45:G45"/>
    <mergeCell ref="B51:G51"/>
    <mergeCell ref="B59:G59"/>
    <mergeCell ref="D30:G30"/>
    <mergeCell ref="D73:G73"/>
    <mergeCell ref="D82:G82"/>
    <mergeCell ref="B74:G74"/>
    <mergeCell ref="D76:G76"/>
    <mergeCell ref="D67:G67"/>
    <mergeCell ref="D70:G70"/>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9 - Дел 5 - Анекс 1
Реф. Бр.: LRCP-9210-MK-RFB-A.2.1.9 -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Гостивар&amp;CРеконструкција на ул. Беличица&amp;R&amp;P/&amp;N</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C787-5F8B-42D3-8CDA-B120691A9932}">
  <sheetPr>
    <pageSetUpPr fitToPage="1"/>
  </sheetPr>
  <dimension ref="A1:AK154"/>
  <sheetViews>
    <sheetView view="pageBreakPreview" zoomScale="115" zoomScaleNormal="115" zoomScaleSheetLayoutView="115" zoomScalePageLayoutView="40" workbookViewId="0">
      <selection activeCell="I133" sqref="I133"/>
    </sheetView>
  </sheetViews>
  <sheetFormatPr defaultRowHeight="18" x14ac:dyDescent="0.25"/>
  <cols>
    <col min="1" max="1" width="3.85546875" customWidth="1"/>
    <col min="2" max="2" width="7.7109375" style="22" customWidth="1"/>
    <col min="3" max="3" width="11.7109375" style="34" customWidth="1"/>
    <col min="4" max="4" width="64.140625" style="23" customWidth="1"/>
    <col min="5" max="5" width="10.42578125" style="22" customWidth="1"/>
    <col min="6" max="6" width="13.5703125" style="116" customWidth="1"/>
    <col min="7" max="7" width="15.42578125" style="63" customWidth="1"/>
    <col min="8" max="8" width="21.5703125" style="24" customWidth="1"/>
    <col min="9" max="37" width="9.140625" style="1"/>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2:8" ht="84.75" customHeight="1" thickBot="1" x14ac:dyDescent="0.3">
      <c r="B1" s="479" t="s">
        <v>107</v>
      </c>
      <c r="C1" s="480"/>
      <c r="D1" s="480"/>
      <c r="E1" s="480"/>
      <c r="F1" s="480"/>
      <c r="G1" s="480"/>
      <c r="H1" s="481"/>
    </row>
    <row r="2" spans="2:8" ht="19.5" thickBot="1" x14ac:dyDescent="0.3">
      <c r="B2" s="459" t="s">
        <v>0</v>
      </c>
      <c r="C2" s="460"/>
      <c r="D2" s="460"/>
      <c r="E2" s="460"/>
      <c r="F2" s="460"/>
      <c r="G2" s="460"/>
      <c r="H2" s="461"/>
    </row>
    <row r="3" spans="2:8" ht="19.149999999999999" customHeight="1" thickBot="1" x14ac:dyDescent="0.3">
      <c r="B3" s="482" t="s">
        <v>140</v>
      </c>
      <c r="C3" s="483"/>
      <c r="D3" s="483"/>
      <c r="E3" s="483"/>
      <c r="F3" s="483"/>
      <c r="G3" s="483"/>
      <c r="H3" s="484"/>
    </row>
    <row r="4" spans="2:8" ht="24" customHeight="1" thickBot="1" x14ac:dyDescent="0.3">
      <c r="B4" s="149"/>
      <c r="C4" s="459" t="s">
        <v>1</v>
      </c>
      <c r="D4" s="460"/>
      <c r="E4" s="460"/>
      <c r="F4" s="460"/>
      <c r="G4" s="460"/>
      <c r="H4" s="465"/>
    </row>
    <row r="5" spans="2:8" ht="60" customHeight="1" x14ac:dyDescent="0.25">
      <c r="B5" s="12"/>
      <c r="C5" s="84" t="s">
        <v>2</v>
      </c>
      <c r="D5" s="466" t="s">
        <v>3</v>
      </c>
      <c r="E5" s="467"/>
      <c r="F5" s="467"/>
      <c r="G5" s="467"/>
      <c r="H5" s="468"/>
    </row>
    <row r="6" spans="2:8" ht="134.25" customHeight="1" x14ac:dyDescent="0.25">
      <c r="B6" s="13"/>
      <c r="C6" s="85" t="s">
        <v>4</v>
      </c>
      <c r="D6" s="443" t="s">
        <v>5</v>
      </c>
      <c r="E6" s="444"/>
      <c r="F6" s="444"/>
      <c r="G6" s="444"/>
      <c r="H6" s="445"/>
    </row>
    <row r="7" spans="2:8" ht="81" customHeight="1" x14ac:dyDescent="0.25">
      <c r="B7" s="30"/>
      <c r="C7" s="85" t="s">
        <v>6</v>
      </c>
      <c r="D7" s="451" t="s">
        <v>7</v>
      </c>
      <c r="E7" s="451"/>
      <c r="F7" s="451"/>
      <c r="G7" s="451"/>
      <c r="H7" s="452"/>
    </row>
    <row r="8" spans="2:8" ht="78.75" customHeight="1" x14ac:dyDescent="0.25">
      <c r="B8" s="30"/>
      <c r="C8" s="85" t="s">
        <v>8</v>
      </c>
      <c r="D8" s="451" t="s">
        <v>71</v>
      </c>
      <c r="E8" s="451"/>
      <c r="F8" s="451"/>
      <c r="G8" s="451"/>
      <c r="H8" s="452"/>
    </row>
    <row r="9" spans="2:8" ht="135" customHeight="1" x14ac:dyDescent="0.25">
      <c r="B9" s="30"/>
      <c r="C9" s="85" t="s">
        <v>9</v>
      </c>
      <c r="D9" s="451" t="s">
        <v>57</v>
      </c>
      <c r="E9" s="451"/>
      <c r="F9" s="451"/>
      <c r="G9" s="451"/>
      <c r="H9" s="452"/>
    </row>
    <row r="10" spans="2:8" ht="88.5" customHeight="1" x14ac:dyDescent="0.25">
      <c r="B10" s="30"/>
      <c r="C10" s="85" t="s">
        <v>10</v>
      </c>
      <c r="D10" s="451" t="s">
        <v>58</v>
      </c>
      <c r="E10" s="451"/>
      <c r="F10" s="451"/>
      <c r="G10" s="451"/>
      <c r="H10" s="452"/>
    </row>
    <row r="11" spans="2:8" ht="45" customHeight="1" x14ac:dyDescent="0.25">
      <c r="B11" s="30"/>
      <c r="C11" s="85" t="s">
        <v>11</v>
      </c>
      <c r="D11" s="451" t="s">
        <v>12</v>
      </c>
      <c r="E11" s="451"/>
      <c r="F11" s="451"/>
      <c r="G11" s="451"/>
      <c r="H11" s="452"/>
    </row>
    <row r="12" spans="2:8" ht="141" customHeight="1" x14ac:dyDescent="0.25">
      <c r="B12" s="30"/>
      <c r="C12" s="85" t="s">
        <v>13</v>
      </c>
      <c r="D12" s="451" t="s">
        <v>80</v>
      </c>
      <c r="E12" s="451"/>
      <c r="F12" s="451"/>
      <c r="G12" s="451"/>
      <c r="H12" s="452"/>
    </row>
    <row r="13" spans="2:8" ht="81.75" customHeight="1" x14ac:dyDescent="0.25">
      <c r="B13" s="30"/>
      <c r="C13" s="86" t="s">
        <v>14</v>
      </c>
      <c r="D13" s="451" t="s">
        <v>15</v>
      </c>
      <c r="E13" s="451"/>
      <c r="F13" s="451"/>
      <c r="G13" s="451"/>
      <c r="H13" s="452"/>
    </row>
    <row r="14" spans="2:8" ht="138" customHeight="1" x14ac:dyDescent="0.25">
      <c r="B14" s="30"/>
      <c r="C14" s="85" t="s">
        <v>16</v>
      </c>
      <c r="D14" s="453" t="s">
        <v>87</v>
      </c>
      <c r="E14" s="454"/>
      <c r="F14" s="454"/>
      <c r="G14" s="454"/>
      <c r="H14" s="455"/>
    </row>
    <row r="15" spans="2:8" ht="189.75" customHeight="1" x14ac:dyDescent="0.25">
      <c r="B15" s="30"/>
      <c r="C15" s="85" t="s">
        <v>17</v>
      </c>
      <c r="D15" s="451" t="s">
        <v>18</v>
      </c>
      <c r="E15" s="451"/>
      <c r="F15" s="451"/>
      <c r="G15" s="451"/>
      <c r="H15" s="452"/>
    </row>
    <row r="16" spans="2:8" ht="138" customHeight="1" x14ac:dyDescent="0.25">
      <c r="B16" s="30"/>
      <c r="C16" s="85" t="s">
        <v>19</v>
      </c>
      <c r="D16" s="443" t="s">
        <v>20</v>
      </c>
      <c r="E16" s="444"/>
      <c r="F16" s="444"/>
      <c r="G16" s="444"/>
      <c r="H16" s="445"/>
    </row>
    <row r="17" spans="2:37" ht="97.5" customHeight="1" x14ac:dyDescent="0.25">
      <c r="B17" s="30"/>
      <c r="C17" s="85" t="s">
        <v>21</v>
      </c>
      <c r="D17" s="443" t="s">
        <v>22</v>
      </c>
      <c r="E17" s="444"/>
      <c r="F17" s="444"/>
      <c r="G17" s="444"/>
      <c r="H17" s="445"/>
    </row>
    <row r="18" spans="2:37" ht="78" customHeight="1" x14ac:dyDescent="0.25">
      <c r="B18" s="30"/>
      <c r="C18" s="85" t="s">
        <v>23</v>
      </c>
      <c r="D18" s="443" t="s">
        <v>83</v>
      </c>
      <c r="E18" s="444"/>
      <c r="F18" s="444"/>
      <c r="G18" s="444"/>
      <c r="H18" s="445"/>
    </row>
    <row r="19" spans="2:37" ht="59.25" customHeight="1" thickBot="1" x14ac:dyDescent="0.3">
      <c r="B19" s="14"/>
      <c r="C19" s="87" t="s">
        <v>24</v>
      </c>
      <c r="D19" s="446" t="s">
        <v>72</v>
      </c>
      <c r="E19" s="446"/>
      <c r="F19" s="446"/>
      <c r="G19" s="446"/>
      <c r="H19" s="447"/>
    </row>
    <row r="20" spans="2:37" ht="16.5" thickBot="1" x14ac:dyDescent="0.3">
      <c r="B20" s="150"/>
      <c r="C20" s="88"/>
      <c r="D20" s="15"/>
      <c r="E20" s="15"/>
      <c r="F20" s="107"/>
      <c r="G20" s="48"/>
      <c r="H20" s="393"/>
    </row>
    <row r="21" spans="2:37" ht="56.25" x14ac:dyDescent="0.25">
      <c r="B21" s="12" t="s">
        <v>25</v>
      </c>
      <c r="C21" s="89" t="s">
        <v>51</v>
      </c>
      <c r="D21" s="16" t="s">
        <v>26</v>
      </c>
      <c r="E21" s="16" t="s">
        <v>27</v>
      </c>
      <c r="F21" s="108" t="s">
        <v>28</v>
      </c>
      <c r="G21" s="49" t="s">
        <v>29</v>
      </c>
      <c r="H21" s="17" t="s">
        <v>30</v>
      </c>
    </row>
    <row r="22" spans="2:37" ht="18.75" x14ac:dyDescent="0.25">
      <c r="B22" s="13">
        <v>1</v>
      </c>
      <c r="C22" s="124">
        <v>2</v>
      </c>
      <c r="D22" s="125">
        <v>3</v>
      </c>
      <c r="E22" s="125">
        <v>4</v>
      </c>
      <c r="F22" s="127">
        <v>5</v>
      </c>
      <c r="G22" s="127">
        <v>6</v>
      </c>
      <c r="H22" s="394">
        <v>7</v>
      </c>
    </row>
    <row r="23" spans="2:37" ht="20.25" customHeight="1" x14ac:dyDescent="0.25">
      <c r="B23" s="13"/>
      <c r="C23" s="129"/>
      <c r="D23" s="133" t="s">
        <v>31</v>
      </c>
      <c r="E23" s="134"/>
      <c r="F23" s="130"/>
      <c r="G23" s="190"/>
      <c r="H23" s="395"/>
    </row>
    <row r="24" spans="2:37" ht="20.25" customHeight="1" x14ac:dyDescent="0.35">
      <c r="B24" s="37">
        <v>1</v>
      </c>
      <c r="C24" s="90" t="s">
        <v>62</v>
      </c>
      <c r="D24" s="80" t="s">
        <v>32</v>
      </c>
      <c r="E24" s="39" t="s">
        <v>33</v>
      </c>
      <c r="F24" s="109">
        <v>1</v>
      </c>
      <c r="G24" s="57"/>
      <c r="H24" s="38">
        <f t="shared" ref="H24:H29" si="0">F24*G24</f>
        <v>0</v>
      </c>
    </row>
    <row r="25" spans="2:37" ht="36" customHeight="1" x14ac:dyDescent="0.35">
      <c r="B25" s="28">
        <v>2</v>
      </c>
      <c r="C25" s="85" t="s">
        <v>52</v>
      </c>
      <c r="D25" s="45" t="s">
        <v>34</v>
      </c>
      <c r="E25" s="29" t="s">
        <v>33</v>
      </c>
      <c r="F25" s="110">
        <v>1</v>
      </c>
      <c r="G25" s="56"/>
      <c r="H25" s="20">
        <f t="shared" si="0"/>
        <v>0</v>
      </c>
    </row>
    <row r="26" spans="2:37" ht="22.5" customHeight="1" x14ac:dyDescent="0.35">
      <c r="B26" s="28">
        <v>3</v>
      </c>
      <c r="C26" s="92" t="s">
        <v>63</v>
      </c>
      <c r="D26" s="19" t="s">
        <v>35</v>
      </c>
      <c r="E26" s="29" t="s">
        <v>33</v>
      </c>
      <c r="F26" s="110">
        <v>1</v>
      </c>
      <c r="G26" s="56"/>
      <c r="H26" s="20">
        <f t="shared" si="0"/>
        <v>0</v>
      </c>
    </row>
    <row r="27" spans="2:37" ht="36" customHeight="1" x14ac:dyDescent="0.35">
      <c r="B27" s="28">
        <v>4</v>
      </c>
      <c r="C27" s="92" t="s">
        <v>64</v>
      </c>
      <c r="D27" s="19" t="s">
        <v>54</v>
      </c>
      <c r="E27" s="29" t="s">
        <v>33</v>
      </c>
      <c r="F27" s="110">
        <v>1</v>
      </c>
      <c r="G27" s="56"/>
      <c r="H27" s="20">
        <f t="shared" si="0"/>
        <v>0</v>
      </c>
    </row>
    <row r="28" spans="2:37" ht="57" customHeight="1" x14ac:dyDescent="0.35">
      <c r="B28" s="28">
        <v>5</v>
      </c>
      <c r="C28" s="92" t="s">
        <v>65</v>
      </c>
      <c r="D28" s="19" t="s">
        <v>56</v>
      </c>
      <c r="E28" s="29" t="s">
        <v>33</v>
      </c>
      <c r="F28" s="110">
        <v>1</v>
      </c>
      <c r="G28" s="56"/>
      <c r="H28" s="20">
        <f t="shared" si="0"/>
        <v>0</v>
      </c>
    </row>
    <row r="29" spans="2:37" ht="36.75" customHeight="1" thickBot="1" x14ac:dyDescent="0.4">
      <c r="B29" s="50">
        <v>6</v>
      </c>
      <c r="C29" s="93">
        <v>14</v>
      </c>
      <c r="D29" s="51" t="s">
        <v>73</v>
      </c>
      <c r="E29" s="52" t="s">
        <v>33</v>
      </c>
      <c r="F29" s="111">
        <v>1</v>
      </c>
      <c r="G29" s="44"/>
      <c r="H29" s="53">
        <f t="shared" si="0"/>
        <v>0</v>
      </c>
    </row>
    <row r="30" spans="2:37" ht="18" customHeight="1" thickBot="1" x14ac:dyDescent="0.3">
      <c r="B30" s="54"/>
      <c r="C30" s="94"/>
      <c r="D30" s="433" t="s">
        <v>53</v>
      </c>
      <c r="E30" s="433"/>
      <c r="F30" s="433"/>
      <c r="G30" s="442"/>
      <c r="H30" s="55">
        <f>SUM(H24:H29)</f>
        <v>0</v>
      </c>
    </row>
    <row r="31" spans="2:37" s="3" customFormat="1" ht="18.75" x14ac:dyDescent="0.25">
      <c r="B31" s="192"/>
      <c r="C31" s="193"/>
      <c r="D31" s="135" t="s">
        <v>36</v>
      </c>
      <c r="E31" s="194"/>
      <c r="F31" s="195"/>
      <c r="G31" s="196"/>
      <c r="H31" s="396"/>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row>
    <row r="32" spans="2:37" s="156" customFormat="1" ht="18" customHeight="1" x14ac:dyDescent="0.35">
      <c r="B32" s="37">
        <v>7</v>
      </c>
      <c r="C32" s="90" t="s">
        <v>66</v>
      </c>
      <c r="D32" s="31" t="s">
        <v>88</v>
      </c>
      <c r="E32" s="198" t="s">
        <v>37</v>
      </c>
      <c r="F32" s="109">
        <v>0.6</v>
      </c>
      <c r="G32" s="57"/>
      <c r="H32" s="38">
        <f>F32*G32</f>
        <v>0</v>
      </c>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row>
    <row r="33" spans="1:37" s="156" customFormat="1" ht="33.6" customHeight="1" x14ac:dyDescent="0.35">
      <c r="A33" s="155"/>
      <c r="B33" s="28">
        <v>8</v>
      </c>
      <c r="C33" s="249" t="s">
        <v>116</v>
      </c>
      <c r="D33" s="4" t="s">
        <v>117</v>
      </c>
      <c r="E33" s="199" t="s">
        <v>38</v>
      </c>
      <c r="F33" s="255">
        <v>600</v>
      </c>
      <c r="G33" s="56"/>
      <c r="H33" s="20">
        <f>F33*G33</f>
        <v>0</v>
      </c>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row>
    <row r="34" spans="1:37" s="155" customFormat="1" ht="53.25" customHeight="1" thickBot="1" x14ac:dyDescent="0.4">
      <c r="B34" s="37">
        <v>10</v>
      </c>
      <c r="C34" s="249" t="s">
        <v>89</v>
      </c>
      <c r="D34" s="4" t="s">
        <v>141</v>
      </c>
      <c r="E34" s="199" t="s">
        <v>39</v>
      </c>
      <c r="F34" s="255">
        <v>1182.5</v>
      </c>
      <c r="G34" s="56"/>
      <c r="H34" s="20">
        <f t="shared" ref="H34" si="1">F34*G34</f>
        <v>0</v>
      </c>
    </row>
    <row r="35" spans="1:37" s="162" customFormat="1" ht="19.899999999999999" customHeight="1" thickBot="1" x14ac:dyDescent="0.4">
      <c r="B35" s="448" t="s">
        <v>42</v>
      </c>
      <c r="C35" s="449"/>
      <c r="D35" s="449"/>
      <c r="E35" s="449"/>
      <c r="F35" s="449"/>
      <c r="G35" s="450"/>
      <c r="H35" s="58">
        <f>SUM(H32:H34)</f>
        <v>0</v>
      </c>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row>
    <row r="36" spans="1:37" s="162" customFormat="1" ht="16.149999999999999" customHeight="1" x14ac:dyDescent="0.35">
      <c r="B36" s="141"/>
      <c r="C36" s="140"/>
      <c r="D36" s="139" t="s">
        <v>93</v>
      </c>
      <c r="E36" s="157"/>
      <c r="F36" s="184"/>
      <c r="G36" s="138"/>
      <c r="H36" s="137"/>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row>
    <row r="37" spans="1:37" s="156" customFormat="1" ht="48.75" customHeight="1" x14ac:dyDescent="0.35">
      <c r="B37" s="261">
        <v>11</v>
      </c>
      <c r="C37" s="92" t="s">
        <v>67</v>
      </c>
      <c r="D37" s="4" t="s">
        <v>142</v>
      </c>
      <c r="E37" s="199" t="s">
        <v>40</v>
      </c>
      <c r="F37" s="110">
        <v>225.3</v>
      </c>
      <c r="G37" s="56"/>
      <c r="H37" s="20">
        <f>F37*G37</f>
        <v>0</v>
      </c>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row>
    <row r="38" spans="1:37" s="156" customFormat="1" ht="77.45" customHeight="1" x14ac:dyDescent="0.35">
      <c r="B38" s="28">
        <v>12</v>
      </c>
      <c r="C38" s="92" t="s">
        <v>67</v>
      </c>
      <c r="D38" s="4" t="s">
        <v>119</v>
      </c>
      <c r="E38" s="199" t="s">
        <v>40</v>
      </c>
      <c r="F38" s="110">
        <v>303.7</v>
      </c>
      <c r="G38" s="56"/>
      <c r="H38" s="20">
        <f>F38*G38</f>
        <v>0</v>
      </c>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row>
    <row r="39" spans="1:37" s="160" customFormat="1" ht="18.75" x14ac:dyDescent="0.35">
      <c r="A39" s="158"/>
      <c r="B39" s="28">
        <v>13</v>
      </c>
      <c r="C39" s="262" t="s">
        <v>110</v>
      </c>
      <c r="D39" s="31" t="s">
        <v>111</v>
      </c>
      <c r="E39" s="198" t="s">
        <v>41</v>
      </c>
      <c r="F39" s="263">
        <v>2</v>
      </c>
      <c r="G39" s="277"/>
      <c r="H39" s="38">
        <f t="shared" ref="H39" si="2">F39*G39</f>
        <v>0</v>
      </c>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row>
    <row r="40" spans="1:37" s="156" customFormat="1" ht="18.75" x14ac:dyDescent="0.35">
      <c r="B40" s="28">
        <v>14</v>
      </c>
      <c r="C40" s="90" t="s">
        <v>68</v>
      </c>
      <c r="D40" s="4" t="s">
        <v>78</v>
      </c>
      <c r="E40" s="199" t="s">
        <v>39</v>
      </c>
      <c r="F40" s="110">
        <v>2861.7</v>
      </c>
      <c r="G40" s="56"/>
      <c r="H40" s="20">
        <f>F40*G40</f>
        <v>0</v>
      </c>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row>
    <row r="41" spans="1:37" s="161" customFormat="1" ht="62.25" customHeight="1" x14ac:dyDescent="0.35">
      <c r="A41" s="169"/>
      <c r="B41" s="278">
        <v>15</v>
      </c>
      <c r="C41" s="279" t="s">
        <v>149</v>
      </c>
      <c r="D41" s="272" t="s">
        <v>101</v>
      </c>
      <c r="E41" s="280" t="s">
        <v>39</v>
      </c>
      <c r="F41" s="281">
        <v>600</v>
      </c>
      <c r="G41" s="275"/>
      <c r="H41" s="397">
        <f t="shared" ref="H41" si="3">F41*G41</f>
        <v>0</v>
      </c>
    </row>
    <row r="42" spans="1:37" s="156" customFormat="1" ht="18.75" x14ac:dyDescent="0.35">
      <c r="B42" s="37">
        <v>16</v>
      </c>
      <c r="C42" s="90"/>
      <c r="D42" s="267" t="s">
        <v>143</v>
      </c>
      <c r="E42" s="198" t="s">
        <v>40</v>
      </c>
      <c r="F42" s="109">
        <v>11.2</v>
      </c>
      <c r="G42" s="57"/>
      <c r="H42" s="147">
        <f>F42*G42</f>
        <v>0</v>
      </c>
      <c r="I42" s="379"/>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row>
    <row r="43" spans="1:37" s="156" customFormat="1" ht="19.5" thickBot="1" x14ac:dyDescent="0.4">
      <c r="B43" s="266">
        <v>17</v>
      </c>
      <c r="C43" s="90"/>
      <c r="D43" s="101" t="s">
        <v>144</v>
      </c>
      <c r="E43" s="268" t="s">
        <v>40</v>
      </c>
      <c r="F43" s="269">
        <v>2.2999999999999998</v>
      </c>
      <c r="G43" s="270"/>
      <c r="H43" s="42">
        <f>F43*G43</f>
        <v>0</v>
      </c>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row>
    <row r="44" spans="1:37" s="162" customFormat="1" ht="19.5" customHeight="1" thickBot="1" x14ac:dyDescent="0.4">
      <c r="B44" s="448" t="s">
        <v>43</v>
      </c>
      <c r="C44" s="449"/>
      <c r="D44" s="449"/>
      <c r="E44" s="449"/>
      <c r="F44" s="449"/>
      <c r="G44" s="450"/>
      <c r="H44" s="58">
        <f>SUM(H37:H43)</f>
        <v>0</v>
      </c>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row>
    <row r="45" spans="1:37" s="162" customFormat="1" ht="21.75" customHeight="1" x14ac:dyDescent="0.35">
      <c r="B45" s="164"/>
      <c r="C45" s="165"/>
      <c r="D45" s="135" t="s">
        <v>44</v>
      </c>
      <c r="E45" s="142"/>
      <c r="F45" s="166"/>
      <c r="G45" s="167"/>
      <c r="H45" s="137"/>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row>
    <row r="46" spans="1:37" s="156" customFormat="1" ht="72" customHeight="1" x14ac:dyDescent="0.35">
      <c r="B46" s="37">
        <v>18</v>
      </c>
      <c r="C46" s="90" t="s">
        <v>69</v>
      </c>
      <c r="D46" s="31" t="s">
        <v>145</v>
      </c>
      <c r="E46" s="198" t="s">
        <v>40</v>
      </c>
      <c r="F46" s="109">
        <v>509.5</v>
      </c>
      <c r="G46" s="57"/>
      <c r="H46" s="42">
        <f t="shared" ref="H46:H49" si="4">F46*G46</f>
        <v>0</v>
      </c>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row>
    <row r="47" spans="1:37" s="160" customFormat="1" ht="56.25" x14ac:dyDescent="0.35">
      <c r="A47" s="168"/>
      <c r="B47" s="278">
        <v>19</v>
      </c>
      <c r="C47" s="279" t="s">
        <v>146</v>
      </c>
      <c r="D47" s="99" t="s">
        <v>147</v>
      </c>
      <c r="E47" s="282" t="s">
        <v>39</v>
      </c>
      <c r="F47" s="281">
        <v>2083.9</v>
      </c>
      <c r="G47" s="275"/>
      <c r="H47" s="397">
        <f t="shared" si="4"/>
        <v>0</v>
      </c>
    </row>
    <row r="48" spans="1:37" s="156" customFormat="1" ht="39.75" customHeight="1" x14ac:dyDescent="0.35">
      <c r="B48" s="271">
        <v>20</v>
      </c>
      <c r="C48" s="92" t="s">
        <v>82</v>
      </c>
      <c r="D48" s="4" t="s">
        <v>148</v>
      </c>
      <c r="E48" s="199" t="s">
        <v>39</v>
      </c>
      <c r="F48" s="110">
        <v>2083.9</v>
      </c>
      <c r="G48" s="56"/>
      <c r="H48" s="20">
        <f t="shared" si="4"/>
        <v>0</v>
      </c>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row>
    <row r="49" spans="1:37" s="161" customFormat="1" ht="38.25" customHeight="1" thickBot="1" x14ac:dyDescent="0.4">
      <c r="B49" s="28">
        <v>21</v>
      </c>
      <c r="C49" s="92" t="s">
        <v>70</v>
      </c>
      <c r="D49" s="272" t="s">
        <v>77</v>
      </c>
      <c r="E49" s="273" t="s">
        <v>38</v>
      </c>
      <c r="F49" s="274">
        <v>25</v>
      </c>
      <c r="G49" s="275"/>
      <c r="H49" s="20">
        <f t="shared" si="4"/>
        <v>0</v>
      </c>
    </row>
    <row r="50" spans="1:37" s="162" customFormat="1" ht="21.75" customHeight="1" thickBot="1" x14ac:dyDescent="0.4">
      <c r="B50" s="448" t="s">
        <v>45</v>
      </c>
      <c r="C50" s="449"/>
      <c r="D50" s="449"/>
      <c r="E50" s="449"/>
      <c r="F50" s="449"/>
      <c r="G50" s="450"/>
      <c r="H50" s="33">
        <f>SUM(H46:H49)</f>
        <v>0</v>
      </c>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row>
    <row r="51" spans="1:37" s="170" customFormat="1" ht="18.75" x14ac:dyDescent="0.35">
      <c r="B51" s="283"/>
      <c r="C51" s="284"/>
      <c r="D51" s="171" t="s">
        <v>150</v>
      </c>
      <c r="E51" s="185"/>
      <c r="F51" s="186"/>
      <c r="G51" s="189"/>
      <c r="H51" s="398"/>
    </row>
    <row r="52" spans="1:37" s="172" customFormat="1" ht="19.5" customHeight="1" x14ac:dyDescent="0.25">
      <c r="A52" s="179"/>
      <c r="B52" s="285"/>
      <c r="C52" s="175"/>
      <c r="D52" s="419" t="s">
        <v>199</v>
      </c>
      <c r="E52" s="286"/>
      <c r="F52" s="287"/>
      <c r="G52" s="288"/>
      <c r="H52" s="399"/>
      <c r="I52" s="230"/>
    </row>
    <row r="53" spans="1:37" s="172" customFormat="1" ht="16.899999999999999" customHeight="1" x14ac:dyDescent="0.25">
      <c r="B53" s="472">
        <v>22</v>
      </c>
      <c r="C53" s="469"/>
      <c r="D53" s="342" t="s">
        <v>151</v>
      </c>
      <c r="E53" s="417"/>
      <c r="F53" s="290"/>
      <c r="G53" s="291"/>
      <c r="H53" s="400"/>
    </row>
    <row r="54" spans="1:37" s="172" customFormat="1" ht="16.899999999999999" customHeight="1" x14ac:dyDescent="0.25">
      <c r="B54" s="473"/>
      <c r="C54" s="470"/>
      <c r="D54" s="342" t="s">
        <v>152</v>
      </c>
      <c r="E54" s="292"/>
      <c r="F54" s="292"/>
      <c r="G54" s="293"/>
      <c r="H54" s="401"/>
    </row>
    <row r="55" spans="1:37" s="172" customFormat="1" ht="16.899999999999999" customHeight="1" x14ac:dyDescent="0.25">
      <c r="B55" s="473"/>
      <c r="C55" s="470"/>
      <c r="D55" s="342" t="s">
        <v>153</v>
      </c>
      <c r="E55" s="292"/>
      <c r="F55" s="292"/>
      <c r="G55" s="293"/>
      <c r="H55" s="401"/>
    </row>
    <row r="56" spans="1:37" s="172" customFormat="1" ht="16.899999999999999" customHeight="1" x14ac:dyDescent="0.25">
      <c r="B56" s="473"/>
      <c r="C56" s="470"/>
      <c r="D56" s="342" t="s">
        <v>154</v>
      </c>
      <c r="E56" s="292"/>
      <c r="F56" s="292"/>
      <c r="G56" s="293"/>
      <c r="H56" s="401"/>
    </row>
    <row r="57" spans="1:37" s="172" customFormat="1" ht="16.899999999999999" customHeight="1" x14ac:dyDescent="0.25">
      <c r="B57" s="473"/>
      <c r="C57" s="470"/>
      <c r="D57" s="342" t="s">
        <v>155</v>
      </c>
      <c r="E57" s="292"/>
      <c r="F57" s="292"/>
      <c r="G57" s="293"/>
      <c r="H57" s="401"/>
    </row>
    <row r="58" spans="1:37" s="172" customFormat="1" ht="16.899999999999999" customHeight="1" x14ac:dyDescent="0.25">
      <c r="B58" s="473"/>
      <c r="C58" s="470"/>
      <c r="D58" s="342" t="s">
        <v>156</v>
      </c>
      <c r="E58" s="292"/>
      <c r="F58" s="292"/>
      <c r="G58" s="293"/>
      <c r="H58" s="401"/>
    </row>
    <row r="59" spans="1:37" s="172" customFormat="1" ht="16.899999999999999" customHeight="1" x14ac:dyDescent="0.25">
      <c r="B59" s="473"/>
      <c r="C59" s="470"/>
      <c r="D59" s="342" t="s">
        <v>157</v>
      </c>
      <c r="E59" s="292"/>
      <c r="F59" s="292"/>
      <c r="G59" s="293"/>
      <c r="H59" s="401"/>
    </row>
    <row r="60" spans="1:37" s="172" customFormat="1" ht="16.899999999999999" customHeight="1" x14ac:dyDescent="0.25">
      <c r="B60" s="473"/>
      <c r="C60" s="470"/>
      <c r="D60" s="342" t="s">
        <v>158</v>
      </c>
      <c r="E60" s="292"/>
      <c r="F60" s="292"/>
      <c r="G60" s="293"/>
      <c r="H60" s="401"/>
    </row>
    <row r="61" spans="1:37" s="172" customFormat="1" ht="16.899999999999999" customHeight="1" x14ac:dyDescent="0.25">
      <c r="B61" s="473"/>
      <c r="C61" s="470"/>
      <c r="D61" s="418" t="s">
        <v>159</v>
      </c>
      <c r="E61" s="294"/>
      <c r="F61" s="294"/>
      <c r="G61" s="295"/>
      <c r="H61" s="402"/>
    </row>
    <row r="62" spans="1:37" s="172" customFormat="1" ht="22.5" customHeight="1" x14ac:dyDescent="0.35">
      <c r="B62" s="474"/>
      <c r="C62" s="471"/>
      <c r="D62" s="420" t="s">
        <v>160</v>
      </c>
      <c r="E62" s="113" t="s">
        <v>38</v>
      </c>
      <c r="F62" s="110">
        <f>27.98+6.81+22.04+17.07+41.42+64.9+16.04+7.8</f>
        <v>204.06000000000003</v>
      </c>
      <c r="G62" s="56"/>
      <c r="H62" s="20">
        <f>G62*F62</f>
        <v>0</v>
      </c>
    </row>
    <row r="63" spans="1:37" s="172" customFormat="1" ht="93.75" x14ac:dyDescent="0.35">
      <c r="B63" s="278">
        <v>23</v>
      </c>
      <c r="C63" s="296"/>
      <c r="D63" s="4" t="s">
        <v>161</v>
      </c>
      <c r="E63" s="113" t="s">
        <v>38</v>
      </c>
      <c r="F63" s="110">
        <f>(3.7+6.76+2.84+2.63+3.3+3.25+2.7)*0.8</f>
        <v>20.144000000000002</v>
      </c>
      <c r="G63" s="56"/>
      <c r="H63" s="20">
        <f t="shared" ref="H63" si="5">G63*F63</f>
        <v>0</v>
      </c>
    </row>
    <row r="64" spans="1:37" s="172" customFormat="1" ht="75" x14ac:dyDescent="0.25">
      <c r="B64" s="278">
        <v>24</v>
      </c>
      <c r="C64" s="297"/>
      <c r="D64" s="4" t="s">
        <v>162</v>
      </c>
      <c r="E64" s="298"/>
      <c r="F64" s="299">
        <f>F62*1.5*0.8*0.6</f>
        <v>146.92320000000001</v>
      </c>
      <c r="G64" s="300"/>
      <c r="H64" s="403"/>
    </row>
    <row r="65" spans="1:8" s="172" customFormat="1" ht="18.75" x14ac:dyDescent="0.35">
      <c r="B65" s="278">
        <v>25</v>
      </c>
      <c r="C65" s="301"/>
      <c r="D65" s="4" t="s">
        <v>200</v>
      </c>
      <c r="E65" s="113" t="s">
        <v>40</v>
      </c>
      <c r="F65" s="110">
        <f>F64*0.2</f>
        <v>29.384640000000005</v>
      </c>
      <c r="G65" s="56"/>
      <c r="H65" s="20">
        <f t="shared" ref="H65:H66" si="6">G65*F65</f>
        <v>0</v>
      </c>
    </row>
    <row r="66" spans="1:8" s="172" customFormat="1" ht="18.75" x14ac:dyDescent="0.35">
      <c r="B66" s="278">
        <v>26</v>
      </c>
      <c r="C66" s="302"/>
      <c r="D66" s="4" t="s">
        <v>201</v>
      </c>
      <c r="E66" s="113" t="s">
        <v>40</v>
      </c>
      <c r="F66" s="110">
        <f>F64*0.8</f>
        <v>117.53856000000002</v>
      </c>
      <c r="G66" s="56"/>
      <c r="H66" s="20">
        <f t="shared" si="6"/>
        <v>0</v>
      </c>
    </row>
    <row r="67" spans="1:8" s="172" customFormat="1" ht="93.75" x14ac:dyDescent="0.25">
      <c r="B67" s="278">
        <v>27</v>
      </c>
      <c r="C67" s="303"/>
      <c r="D67" s="4" t="s">
        <v>163</v>
      </c>
      <c r="E67" s="173"/>
      <c r="F67" s="304">
        <f>F62*1.5*0.8*0.4</f>
        <v>97.94880000000002</v>
      </c>
      <c r="G67" s="305"/>
      <c r="H67" s="404"/>
    </row>
    <row r="68" spans="1:8" s="172" customFormat="1" ht="18.75" x14ac:dyDescent="0.35">
      <c r="B68" s="278">
        <v>27.1</v>
      </c>
      <c r="C68" s="306"/>
      <c r="D68" s="4" t="s">
        <v>200</v>
      </c>
      <c r="E68" s="113" t="s">
        <v>40</v>
      </c>
      <c r="F68" s="110">
        <f>F67*0.2</f>
        <v>19.589760000000005</v>
      </c>
      <c r="G68" s="56"/>
      <c r="H68" s="20">
        <f t="shared" ref="H68:H69" si="7">G68*F68</f>
        <v>0</v>
      </c>
    </row>
    <row r="69" spans="1:8" s="172" customFormat="1" ht="18.75" x14ac:dyDescent="0.35">
      <c r="B69" s="278">
        <v>27.2</v>
      </c>
      <c r="C69" s="307"/>
      <c r="D69" s="4" t="s">
        <v>201</v>
      </c>
      <c r="E69" s="113" t="s">
        <v>40</v>
      </c>
      <c r="F69" s="110">
        <f>F67*0.8</f>
        <v>78.359040000000022</v>
      </c>
      <c r="G69" s="56"/>
      <c r="H69" s="20">
        <f t="shared" si="7"/>
        <v>0</v>
      </c>
    </row>
    <row r="70" spans="1:8" s="172" customFormat="1" ht="18.75" x14ac:dyDescent="0.35">
      <c r="B70" s="278">
        <v>28</v>
      </c>
      <c r="C70" s="296"/>
      <c r="D70" s="4" t="s">
        <v>202</v>
      </c>
      <c r="E70" s="113" t="s">
        <v>39</v>
      </c>
      <c r="F70" s="110">
        <f>F62*0.8</f>
        <v>163.24800000000005</v>
      </c>
      <c r="G70" s="56"/>
      <c r="H70" s="20">
        <f t="shared" ref="H70:H75" si="8">F70*G70</f>
        <v>0</v>
      </c>
    </row>
    <row r="71" spans="1:8" s="172" customFormat="1" ht="56.25" x14ac:dyDescent="0.35">
      <c r="B71" s="278">
        <v>29</v>
      </c>
      <c r="C71" s="296"/>
      <c r="D71" s="4" t="s">
        <v>164</v>
      </c>
      <c r="E71" s="113" t="s">
        <v>40</v>
      </c>
      <c r="F71" s="110">
        <f>F62*0.8*1.5-F62*0.3*0.8-F62*0.315*0.315*3.14/4</f>
        <v>180.00303500250007</v>
      </c>
      <c r="G71" s="56"/>
      <c r="H71" s="20">
        <f t="shared" si="8"/>
        <v>0</v>
      </c>
    </row>
    <row r="72" spans="1:8" s="172" customFormat="1" ht="56.25" x14ac:dyDescent="0.35">
      <c r="B72" s="278">
        <v>30</v>
      </c>
      <c r="C72" s="296"/>
      <c r="D72" s="4" t="s">
        <v>165</v>
      </c>
      <c r="E72" s="113" t="s">
        <v>40</v>
      </c>
      <c r="F72" s="110">
        <f>F64+F67-F62*0.8*0.715-F62*0.8*0.3</f>
        <v>79.175279999999987</v>
      </c>
      <c r="G72" s="56"/>
      <c r="H72" s="20">
        <f t="shared" si="8"/>
        <v>0</v>
      </c>
    </row>
    <row r="73" spans="1:8" s="172" customFormat="1" ht="37.5" x14ac:dyDescent="0.35">
      <c r="B73" s="278">
        <v>31</v>
      </c>
      <c r="C73" s="296"/>
      <c r="D73" s="4" t="s">
        <v>166</v>
      </c>
      <c r="E73" s="113" t="s">
        <v>39</v>
      </c>
      <c r="F73" s="110">
        <f>2*2*10</f>
        <v>40</v>
      </c>
      <c r="G73" s="56"/>
      <c r="H73" s="20">
        <f t="shared" si="8"/>
        <v>0</v>
      </c>
    </row>
    <row r="74" spans="1:8" s="172" customFormat="1" ht="18.75" x14ac:dyDescent="0.35">
      <c r="B74" s="278">
        <v>32</v>
      </c>
      <c r="C74" s="308"/>
      <c r="D74" s="4" t="s">
        <v>203</v>
      </c>
      <c r="E74" s="113" t="s">
        <v>40</v>
      </c>
      <c r="F74" s="110">
        <f>(F64+F67)*1.15-(F62*0.315*0.315/4)-F71</f>
        <v>96.537801622499927</v>
      </c>
      <c r="G74" s="56"/>
      <c r="H74" s="20">
        <f t="shared" si="8"/>
        <v>0</v>
      </c>
    </row>
    <row r="75" spans="1:8" s="172" customFormat="1" ht="113.25" thickBot="1" x14ac:dyDescent="0.4">
      <c r="B75" s="289">
        <v>33</v>
      </c>
      <c r="C75" s="309"/>
      <c r="D75" s="257" t="s">
        <v>167</v>
      </c>
      <c r="E75" s="310" t="s">
        <v>38</v>
      </c>
      <c r="F75" s="112">
        <f>89.78-53.95+494.15-438.96</f>
        <v>91.020000000000039</v>
      </c>
      <c r="G75" s="44"/>
      <c r="H75" s="41">
        <f t="shared" si="8"/>
        <v>0</v>
      </c>
    </row>
    <row r="76" spans="1:8" s="172" customFormat="1" ht="18.75" customHeight="1" thickBot="1" x14ac:dyDescent="0.4">
      <c r="B76" s="476" t="s">
        <v>204</v>
      </c>
      <c r="C76" s="477"/>
      <c r="D76" s="477"/>
      <c r="E76" s="477"/>
      <c r="F76" s="477"/>
      <c r="G76" s="478"/>
      <c r="H76" s="103">
        <f>SUM(H53:H75)</f>
        <v>0</v>
      </c>
    </row>
    <row r="77" spans="1:8" s="172" customFormat="1" ht="19.5" customHeight="1" x14ac:dyDescent="0.25">
      <c r="A77" s="179"/>
      <c r="B77" s="381"/>
      <c r="C77" s="311"/>
      <c r="D77" s="180" t="s">
        <v>205</v>
      </c>
      <c r="E77" s="312"/>
      <c r="F77" s="313"/>
      <c r="G77" s="314"/>
      <c r="H77" s="405"/>
    </row>
    <row r="78" spans="1:8" s="172" customFormat="1" ht="57" customHeight="1" x14ac:dyDescent="0.25">
      <c r="A78" s="179"/>
      <c r="B78" s="475">
        <v>34</v>
      </c>
      <c r="C78" s="485"/>
      <c r="D78" s="4" t="s">
        <v>168</v>
      </c>
      <c r="E78" s="315"/>
      <c r="F78" s="316"/>
      <c r="G78" s="317"/>
      <c r="H78" s="406"/>
    </row>
    <row r="79" spans="1:8" s="172" customFormat="1" ht="18.75" x14ac:dyDescent="0.25">
      <c r="A79" s="179"/>
      <c r="B79" s="475"/>
      <c r="C79" s="486"/>
      <c r="D79" s="4" t="s">
        <v>169</v>
      </c>
      <c r="E79" s="85" t="s">
        <v>38</v>
      </c>
      <c r="F79" s="318">
        <f>F62</f>
        <v>204.06000000000003</v>
      </c>
      <c r="G79" s="319"/>
      <c r="H79" s="407">
        <f t="shared" ref="H79:H87" si="9">G79*F79</f>
        <v>0</v>
      </c>
    </row>
    <row r="80" spans="1:8" s="172" customFormat="1" ht="112.5" x14ac:dyDescent="0.25">
      <c r="A80" s="179"/>
      <c r="B80" s="382">
        <v>35</v>
      </c>
      <c r="C80" s="177"/>
      <c r="D80" s="4" t="s">
        <v>170</v>
      </c>
      <c r="E80" s="85" t="s">
        <v>41</v>
      </c>
      <c r="F80" s="320">
        <v>1</v>
      </c>
      <c r="G80" s="321"/>
      <c r="H80" s="408">
        <f t="shared" si="9"/>
        <v>0</v>
      </c>
    </row>
    <row r="81" spans="1:8" s="172" customFormat="1" ht="75" x14ac:dyDescent="0.25">
      <c r="A81" s="179"/>
      <c r="B81" s="382">
        <v>36</v>
      </c>
      <c r="C81" s="177"/>
      <c r="D81" s="4" t="s">
        <v>171</v>
      </c>
      <c r="E81" s="85" t="s">
        <v>41</v>
      </c>
      <c r="F81" s="320">
        <v>1</v>
      </c>
      <c r="G81" s="321"/>
      <c r="H81" s="408">
        <f t="shared" si="9"/>
        <v>0</v>
      </c>
    </row>
    <row r="82" spans="1:8" s="172" customFormat="1" ht="112.5" x14ac:dyDescent="0.25">
      <c r="A82" s="179"/>
      <c r="B82" s="382">
        <v>37</v>
      </c>
      <c r="C82" s="177"/>
      <c r="D82" s="4" t="s">
        <v>172</v>
      </c>
      <c r="E82" s="85" t="s">
        <v>41</v>
      </c>
      <c r="F82" s="320">
        <v>1</v>
      </c>
      <c r="G82" s="321"/>
      <c r="H82" s="408">
        <f t="shared" si="9"/>
        <v>0</v>
      </c>
    </row>
    <row r="83" spans="1:8" s="172" customFormat="1" ht="93.75" x14ac:dyDescent="0.25">
      <c r="A83" s="179"/>
      <c r="B83" s="382">
        <v>38</v>
      </c>
      <c r="C83" s="178"/>
      <c r="D83" s="4" t="s">
        <v>173</v>
      </c>
      <c r="E83" s="85" t="s">
        <v>41</v>
      </c>
      <c r="F83" s="320">
        <v>1</v>
      </c>
      <c r="G83" s="321"/>
      <c r="H83" s="408">
        <f t="shared" si="9"/>
        <v>0</v>
      </c>
    </row>
    <row r="84" spans="1:8" s="172" customFormat="1" ht="131.25" x14ac:dyDescent="0.25">
      <c r="A84" s="179"/>
      <c r="B84" s="382">
        <v>39</v>
      </c>
      <c r="C84" s="177"/>
      <c r="D84" s="4" t="s">
        <v>174</v>
      </c>
      <c r="E84" s="85" t="s">
        <v>41</v>
      </c>
      <c r="F84" s="320">
        <v>1</v>
      </c>
      <c r="G84" s="321"/>
      <c r="H84" s="408">
        <f t="shared" si="9"/>
        <v>0</v>
      </c>
    </row>
    <row r="85" spans="1:8" s="172" customFormat="1" ht="75" x14ac:dyDescent="0.25">
      <c r="A85" s="179"/>
      <c r="B85" s="382">
        <v>40</v>
      </c>
      <c r="C85" s="177"/>
      <c r="D85" s="4" t="s">
        <v>175</v>
      </c>
      <c r="E85" s="85" t="s">
        <v>41</v>
      </c>
      <c r="F85" s="320">
        <v>1</v>
      </c>
      <c r="G85" s="321"/>
      <c r="H85" s="408">
        <f t="shared" si="9"/>
        <v>0</v>
      </c>
    </row>
    <row r="86" spans="1:8" s="172" customFormat="1" ht="75" x14ac:dyDescent="0.25">
      <c r="A86" s="179"/>
      <c r="B86" s="382">
        <v>41</v>
      </c>
      <c r="C86" s="178"/>
      <c r="D86" s="4" t="s">
        <v>176</v>
      </c>
      <c r="E86" s="85" t="s">
        <v>41</v>
      </c>
      <c r="F86" s="320">
        <v>1</v>
      </c>
      <c r="G86" s="321"/>
      <c r="H86" s="408">
        <f t="shared" si="9"/>
        <v>0</v>
      </c>
    </row>
    <row r="87" spans="1:8" s="172" customFormat="1" ht="38.25" thickBot="1" x14ac:dyDescent="0.3">
      <c r="A87" s="179"/>
      <c r="B87" s="383">
        <v>42</v>
      </c>
      <c r="C87" s="177"/>
      <c r="D87" s="4" t="s">
        <v>177</v>
      </c>
      <c r="E87" s="85" t="s">
        <v>41</v>
      </c>
      <c r="F87" s="320">
        <v>12</v>
      </c>
      <c r="G87" s="321"/>
      <c r="H87" s="409">
        <f t="shared" si="9"/>
        <v>0</v>
      </c>
    </row>
    <row r="88" spans="1:8" s="172" customFormat="1" ht="16.149999999999999" customHeight="1" thickBot="1" x14ac:dyDescent="0.35">
      <c r="A88" s="179"/>
      <c r="B88" s="322"/>
      <c r="C88" s="477" t="s">
        <v>206</v>
      </c>
      <c r="D88" s="477"/>
      <c r="E88" s="477"/>
      <c r="F88" s="477"/>
      <c r="G88" s="477"/>
      <c r="H88" s="410">
        <f>SUM(H79:H87)</f>
        <v>0</v>
      </c>
    </row>
    <row r="89" spans="1:8" s="172" customFormat="1" ht="15.75" customHeight="1" x14ac:dyDescent="0.25">
      <c r="A89" s="179"/>
      <c r="B89" s="323"/>
      <c r="C89" s="324"/>
      <c r="D89" s="180" t="s">
        <v>207</v>
      </c>
      <c r="E89" s="325"/>
      <c r="F89" s="326"/>
      <c r="G89" s="327"/>
      <c r="H89" s="411"/>
    </row>
    <row r="90" spans="1:8" s="172" customFormat="1" ht="71.45" customHeight="1" x14ac:dyDescent="0.25">
      <c r="A90" s="179"/>
      <c r="B90" s="382">
        <v>43</v>
      </c>
      <c r="C90" s="328"/>
      <c r="D90" s="4" t="s">
        <v>178</v>
      </c>
      <c r="E90" s="85" t="s">
        <v>38</v>
      </c>
      <c r="F90" s="318">
        <v>431.09</v>
      </c>
      <c r="G90" s="321"/>
      <c r="H90" s="412">
        <f>F90*G90</f>
        <v>0</v>
      </c>
    </row>
    <row r="91" spans="1:8" s="172" customFormat="1" ht="168.75" x14ac:dyDescent="0.25">
      <c r="A91" s="179"/>
      <c r="B91" s="382">
        <v>44</v>
      </c>
      <c r="C91" s="329"/>
      <c r="D91" s="4" t="s">
        <v>179</v>
      </c>
      <c r="E91" s="85" t="s">
        <v>41</v>
      </c>
      <c r="F91" s="320">
        <v>12</v>
      </c>
      <c r="G91" s="321"/>
      <c r="H91" s="408">
        <f t="shared" ref="H91:H92" si="10">G91*F91</f>
        <v>0</v>
      </c>
    </row>
    <row r="92" spans="1:8" s="172" customFormat="1" ht="37.5" x14ac:dyDescent="0.25">
      <c r="A92" s="179"/>
      <c r="B92" s="382">
        <v>45</v>
      </c>
      <c r="C92" s="329"/>
      <c r="D92" s="4" t="s">
        <v>180</v>
      </c>
      <c r="E92" s="85" t="s">
        <v>41</v>
      </c>
      <c r="F92" s="320">
        <v>8</v>
      </c>
      <c r="G92" s="321"/>
      <c r="H92" s="413">
        <f t="shared" si="10"/>
        <v>0</v>
      </c>
    </row>
    <row r="93" spans="1:8" s="172" customFormat="1" ht="112.5" x14ac:dyDescent="0.25">
      <c r="A93" s="179"/>
      <c r="B93" s="382">
        <v>46</v>
      </c>
      <c r="C93" s="181"/>
      <c r="D93" s="4" t="s">
        <v>181</v>
      </c>
      <c r="E93" s="85"/>
      <c r="F93" s="320"/>
      <c r="G93" s="321"/>
      <c r="H93" s="408"/>
    </row>
    <row r="94" spans="1:8" s="172" customFormat="1" ht="18.75" customHeight="1" x14ac:dyDescent="0.25">
      <c r="A94" s="179"/>
      <c r="B94" s="382">
        <v>46.1</v>
      </c>
      <c r="C94" s="188"/>
      <c r="D94" s="4" t="s">
        <v>182</v>
      </c>
      <c r="E94" s="85" t="s">
        <v>40</v>
      </c>
      <c r="F94" s="320">
        <f>7.6*1*0.2</f>
        <v>1.52</v>
      </c>
      <c r="G94" s="321"/>
      <c r="H94" s="408">
        <f t="shared" ref="H94:H98" si="11">G94*F94</f>
        <v>0</v>
      </c>
    </row>
    <row r="95" spans="1:8" s="172" customFormat="1" ht="21" customHeight="1" x14ac:dyDescent="0.25">
      <c r="A95" s="179"/>
      <c r="B95" s="382">
        <v>46.2</v>
      </c>
      <c r="C95" s="182"/>
      <c r="D95" s="4" t="s">
        <v>183</v>
      </c>
      <c r="E95" s="85" t="s">
        <v>40</v>
      </c>
      <c r="F95" s="320">
        <f>7.2*2*1*0.2+1*2*1*0.2</f>
        <v>3.2800000000000002</v>
      </c>
      <c r="G95" s="321"/>
      <c r="H95" s="408">
        <f t="shared" si="11"/>
        <v>0</v>
      </c>
    </row>
    <row r="96" spans="1:8" s="172" customFormat="1" ht="18.75" customHeight="1" x14ac:dyDescent="0.25">
      <c r="A96" s="179"/>
      <c r="B96" s="382">
        <v>46.3</v>
      </c>
      <c r="C96" s="181"/>
      <c r="D96" s="4" t="s">
        <v>184</v>
      </c>
      <c r="E96" s="85" t="s">
        <v>40</v>
      </c>
      <c r="F96" s="320">
        <f>1*7.6*0.1</f>
        <v>0.76</v>
      </c>
      <c r="G96" s="321"/>
      <c r="H96" s="408">
        <f t="shared" si="11"/>
        <v>0</v>
      </c>
    </row>
    <row r="97" spans="1:8" s="172" customFormat="1" ht="18.75" x14ac:dyDescent="0.25">
      <c r="A97" s="179"/>
      <c r="B97" s="382">
        <v>46.4</v>
      </c>
      <c r="C97" s="181"/>
      <c r="D97" s="4" t="s">
        <v>185</v>
      </c>
      <c r="E97" s="85" t="s">
        <v>40</v>
      </c>
      <c r="F97" s="320">
        <f>0.76</f>
        <v>0.76</v>
      </c>
      <c r="G97" s="321"/>
      <c r="H97" s="408">
        <f t="shared" si="11"/>
        <v>0</v>
      </c>
    </row>
    <row r="98" spans="1:8" s="172" customFormat="1" ht="18.75" x14ac:dyDescent="0.25">
      <c r="A98" s="179"/>
      <c r="B98" s="382">
        <v>46.5</v>
      </c>
      <c r="C98" s="188"/>
      <c r="D98" s="4" t="s">
        <v>186</v>
      </c>
      <c r="E98" s="85" t="s">
        <v>187</v>
      </c>
      <c r="F98" s="320">
        <f>(7.2*2*1+1*2*1+7.6*2*1)*1.2*5.33</f>
        <v>202.11359999999996</v>
      </c>
      <c r="G98" s="321"/>
      <c r="H98" s="408">
        <f t="shared" si="11"/>
        <v>0</v>
      </c>
    </row>
    <row r="99" spans="1:8" s="172" customFormat="1" ht="112.5" x14ac:dyDescent="0.25">
      <c r="A99" s="179"/>
      <c r="B99" s="382">
        <v>47</v>
      </c>
      <c r="C99" s="181"/>
      <c r="D99" s="4" t="s">
        <v>368</v>
      </c>
      <c r="E99" s="85"/>
      <c r="F99" s="320"/>
      <c r="G99" s="321"/>
      <c r="H99" s="408"/>
    </row>
    <row r="100" spans="1:8" s="172" customFormat="1" ht="18.75" x14ac:dyDescent="0.25">
      <c r="A100" s="179"/>
      <c r="B100" s="382">
        <v>47.1</v>
      </c>
      <c r="C100" s="181"/>
      <c r="D100" s="4" t="s">
        <v>188</v>
      </c>
      <c r="E100" s="85" t="s">
        <v>40</v>
      </c>
      <c r="F100" s="320">
        <f>9.6*1*0.2</f>
        <v>1.92</v>
      </c>
      <c r="G100" s="321"/>
      <c r="H100" s="408">
        <f t="shared" ref="H100:H104" si="12">G100*F100</f>
        <v>0</v>
      </c>
    </row>
    <row r="101" spans="1:8" s="172" customFormat="1" ht="18.75" x14ac:dyDescent="0.25">
      <c r="A101" s="179"/>
      <c r="B101" s="382">
        <v>47.2</v>
      </c>
      <c r="C101" s="188"/>
      <c r="D101" s="4" t="s">
        <v>189</v>
      </c>
      <c r="E101" s="85" t="s">
        <v>40</v>
      </c>
      <c r="F101" s="320">
        <f>9.2*2*1*0.2+1*1*2*0.2</f>
        <v>4.08</v>
      </c>
      <c r="G101" s="321"/>
      <c r="H101" s="408">
        <f t="shared" si="12"/>
        <v>0</v>
      </c>
    </row>
    <row r="102" spans="1:8" s="172" customFormat="1" ht="18.75" x14ac:dyDescent="0.25">
      <c r="A102" s="179"/>
      <c r="B102" s="382">
        <v>47.3</v>
      </c>
      <c r="C102" s="188"/>
      <c r="D102" s="4" t="s">
        <v>190</v>
      </c>
      <c r="E102" s="85" t="s">
        <v>40</v>
      </c>
      <c r="F102" s="320">
        <f>9.6*0.1</f>
        <v>0.96</v>
      </c>
      <c r="G102" s="321"/>
      <c r="H102" s="408">
        <f t="shared" si="12"/>
        <v>0</v>
      </c>
    </row>
    <row r="103" spans="1:8" s="172" customFormat="1" ht="18.75" x14ac:dyDescent="0.25">
      <c r="A103" s="179"/>
      <c r="B103" s="382">
        <v>47.4</v>
      </c>
      <c r="C103" s="182"/>
      <c r="D103" s="4" t="s">
        <v>191</v>
      </c>
      <c r="E103" s="85" t="s">
        <v>40</v>
      </c>
      <c r="F103" s="320">
        <f>1*9.6*0.1</f>
        <v>0.96</v>
      </c>
      <c r="G103" s="321"/>
      <c r="H103" s="408">
        <f t="shared" si="12"/>
        <v>0</v>
      </c>
    </row>
    <row r="104" spans="1:8" s="172" customFormat="1" ht="18.75" x14ac:dyDescent="0.25">
      <c r="A104" s="179"/>
      <c r="B104" s="382">
        <v>47.5</v>
      </c>
      <c r="C104" s="188"/>
      <c r="D104" s="4" t="s">
        <v>192</v>
      </c>
      <c r="E104" s="85" t="s">
        <v>187</v>
      </c>
      <c r="F104" s="320">
        <f>(9.6*2*1+1*2*1+9.2*1*2)*1.2*5.33</f>
        <v>253.28159999999994</v>
      </c>
      <c r="G104" s="321"/>
      <c r="H104" s="408">
        <f t="shared" si="12"/>
        <v>0</v>
      </c>
    </row>
    <row r="105" spans="1:8" s="172" customFormat="1" ht="112.5" x14ac:dyDescent="0.25">
      <c r="A105" s="179"/>
      <c r="B105" s="382">
        <v>48</v>
      </c>
      <c r="C105" s="188"/>
      <c r="D105" s="4" t="s">
        <v>369</v>
      </c>
      <c r="E105" s="85"/>
      <c r="F105" s="320"/>
      <c r="G105" s="321"/>
      <c r="H105" s="408"/>
    </row>
    <row r="106" spans="1:8" s="172" customFormat="1" ht="18.75" x14ac:dyDescent="0.25">
      <c r="A106" s="179"/>
      <c r="B106" s="382">
        <v>48.1</v>
      </c>
      <c r="C106" s="182"/>
      <c r="D106" s="4" t="s">
        <v>193</v>
      </c>
      <c r="E106" s="85" t="s">
        <v>40</v>
      </c>
      <c r="F106" s="320">
        <f>7.2*1*0.2</f>
        <v>1.4400000000000002</v>
      </c>
      <c r="G106" s="321"/>
      <c r="H106" s="408">
        <f t="shared" ref="H106:H111" si="13">G106*F106</f>
        <v>0</v>
      </c>
    </row>
    <row r="107" spans="1:8" s="172" customFormat="1" ht="18.75" x14ac:dyDescent="0.25">
      <c r="A107" s="179"/>
      <c r="B107" s="382">
        <v>48.2</v>
      </c>
      <c r="C107" s="181"/>
      <c r="D107" s="4" t="s">
        <v>194</v>
      </c>
      <c r="E107" s="85" t="s">
        <v>40</v>
      </c>
      <c r="F107" s="320">
        <f>7*2*1*0.2+1*2*1*0.2</f>
        <v>3.2</v>
      </c>
      <c r="G107" s="321"/>
      <c r="H107" s="408">
        <f t="shared" si="13"/>
        <v>0</v>
      </c>
    </row>
    <row r="108" spans="1:8" s="172" customFormat="1" ht="18.75" x14ac:dyDescent="0.25">
      <c r="A108" s="179"/>
      <c r="B108" s="382">
        <v>48.3</v>
      </c>
      <c r="C108" s="181"/>
      <c r="D108" s="4" t="s">
        <v>195</v>
      </c>
      <c r="E108" s="85" t="s">
        <v>40</v>
      </c>
      <c r="F108" s="320">
        <f>1*7.6*0.1</f>
        <v>0.76</v>
      </c>
      <c r="G108" s="321"/>
      <c r="H108" s="408">
        <f t="shared" si="13"/>
        <v>0</v>
      </c>
    </row>
    <row r="109" spans="1:8" s="172" customFormat="1" ht="18.75" x14ac:dyDescent="0.25">
      <c r="A109" s="179"/>
      <c r="B109" s="382">
        <v>48.4</v>
      </c>
      <c r="C109" s="188"/>
      <c r="D109" s="4" t="s">
        <v>196</v>
      </c>
      <c r="E109" s="85" t="s">
        <v>40</v>
      </c>
      <c r="F109" s="320">
        <f>0.76</f>
        <v>0.76</v>
      </c>
      <c r="G109" s="321"/>
      <c r="H109" s="408">
        <f t="shared" si="13"/>
        <v>0</v>
      </c>
    </row>
    <row r="110" spans="1:8" s="172" customFormat="1" ht="18.75" x14ac:dyDescent="0.25">
      <c r="A110" s="179"/>
      <c r="B110" s="382">
        <v>48.5</v>
      </c>
      <c r="C110" s="183"/>
      <c r="D110" s="4" t="s">
        <v>197</v>
      </c>
      <c r="E110" s="85" t="s">
        <v>187</v>
      </c>
      <c r="F110" s="320">
        <f>(7.2*2*1+1*2*1+6.8*2*1)*1.2*5.33</f>
        <v>191.88</v>
      </c>
      <c r="G110" s="321"/>
      <c r="H110" s="408">
        <f t="shared" si="13"/>
        <v>0</v>
      </c>
    </row>
    <row r="111" spans="1:8" s="172" customFormat="1" ht="113.25" thickBot="1" x14ac:dyDescent="0.3">
      <c r="A111" s="179"/>
      <c r="B111" s="383">
        <v>49</v>
      </c>
      <c r="C111" s="174"/>
      <c r="D111" s="257" t="s">
        <v>198</v>
      </c>
      <c r="E111" s="330" t="s">
        <v>38</v>
      </c>
      <c r="F111" s="331">
        <f>445.94-438.96</f>
        <v>6.9800000000000182</v>
      </c>
      <c r="G111" s="332"/>
      <c r="H111" s="409">
        <f t="shared" si="13"/>
        <v>0</v>
      </c>
    </row>
    <row r="112" spans="1:8" s="172" customFormat="1" ht="18.600000000000001" customHeight="1" thickBot="1" x14ac:dyDescent="0.35">
      <c r="A112" s="179"/>
      <c r="B112" s="477" t="s">
        <v>208</v>
      </c>
      <c r="C112" s="477"/>
      <c r="D112" s="477"/>
      <c r="E112" s="477"/>
      <c r="F112" s="477"/>
      <c r="G112" s="478"/>
      <c r="H112" s="410">
        <f>SUM(H90:H111)</f>
        <v>0</v>
      </c>
    </row>
    <row r="113" spans="1:37" s="162" customFormat="1" ht="21.75" customHeight="1" thickBot="1" x14ac:dyDescent="0.4">
      <c r="A113" s="387"/>
      <c r="B113" s="449" t="s">
        <v>212</v>
      </c>
      <c r="C113" s="449"/>
      <c r="D113" s="449"/>
      <c r="E113" s="449"/>
      <c r="F113" s="449"/>
      <c r="G113" s="450"/>
      <c r="H113" s="33">
        <f>H76+H88+H112</f>
        <v>0</v>
      </c>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row>
    <row r="114" spans="1:37" ht="18.75" x14ac:dyDescent="0.35">
      <c r="A114" s="388"/>
      <c r="B114" s="384"/>
      <c r="C114" s="186"/>
      <c r="D114" s="135" t="s">
        <v>213</v>
      </c>
      <c r="E114" s="333"/>
      <c r="F114" s="166"/>
      <c r="G114" s="334"/>
      <c r="H114" s="414"/>
      <c r="J114"/>
      <c r="K114"/>
      <c r="L114"/>
      <c r="M114"/>
      <c r="N114"/>
      <c r="O114"/>
      <c r="P114"/>
      <c r="Q114"/>
      <c r="R114"/>
      <c r="S114"/>
      <c r="T114"/>
      <c r="U114"/>
      <c r="V114"/>
      <c r="W114"/>
      <c r="X114"/>
      <c r="Y114"/>
      <c r="Z114"/>
      <c r="AA114"/>
      <c r="AB114"/>
      <c r="AC114"/>
      <c r="AD114"/>
      <c r="AE114"/>
      <c r="AF114"/>
      <c r="AG114"/>
      <c r="AH114"/>
      <c r="AI114"/>
      <c r="AJ114"/>
      <c r="AK114"/>
    </row>
    <row r="115" spans="1:37" ht="18.75" x14ac:dyDescent="0.35">
      <c r="A115" s="388"/>
      <c r="B115" s="385"/>
      <c r="C115" s="124"/>
      <c r="D115" s="187" t="s">
        <v>214</v>
      </c>
      <c r="E115" s="213"/>
      <c r="F115" s="335"/>
      <c r="G115" s="336"/>
      <c r="H115" s="415"/>
      <c r="J115"/>
      <c r="K115"/>
      <c r="L115"/>
      <c r="M115"/>
      <c r="N115"/>
      <c r="O115"/>
      <c r="P115"/>
      <c r="Q115"/>
      <c r="R115"/>
      <c r="S115"/>
      <c r="T115"/>
      <c r="U115"/>
      <c r="V115"/>
      <c r="W115"/>
      <c r="X115"/>
      <c r="Y115"/>
      <c r="Z115"/>
      <c r="AA115"/>
      <c r="AB115"/>
      <c r="AC115"/>
      <c r="AD115"/>
      <c r="AE115"/>
      <c r="AF115"/>
      <c r="AG115"/>
      <c r="AH115"/>
      <c r="AI115"/>
      <c r="AJ115"/>
      <c r="AK115"/>
    </row>
    <row r="116" spans="1:37" ht="75" x14ac:dyDescent="0.35">
      <c r="A116" s="388"/>
      <c r="B116" s="386">
        <v>50</v>
      </c>
      <c r="C116" s="249" t="s">
        <v>360</v>
      </c>
      <c r="D116" s="4" t="s">
        <v>379</v>
      </c>
      <c r="E116" s="198" t="s">
        <v>55</v>
      </c>
      <c r="F116" s="113">
        <v>2</v>
      </c>
      <c r="G116" s="105"/>
      <c r="H116" s="20">
        <f t="shared" ref="H116:H121" si="14">F116*G116</f>
        <v>0</v>
      </c>
      <c r="I116"/>
      <c r="J116"/>
      <c r="K116"/>
      <c r="L116"/>
      <c r="M116"/>
      <c r="N116"/>
      <c r="O116"/>
      <c r="P116"/>
      <c r="Q116"/>
      <c r="R116"/>
      <c r="S116"/>
      <c r="T116"/>
      <c r="U116"/>
      <c r="V116"/>
      <c r="W116"/>
      <c r="X116"/>
      <c r="Y116"/>
      <c r="Z116"/>
      <c r="AA116"/>
      <c r="AB116"/>
      <c r="AC116"/>
      <c r="AD116"/>
      <c r="AE116"/>
      <c r="AF116"/>
      <c r="AG116"/>
      <c r="AH116"/>
      <c r="AI116"/>
      <c r="AJ116"/>
      <c r="AK116"/>
    </row>
    <row r="117" spans="1:37" ht="75" x14ac:dyDescent="0.35">
      <c r="A117" s="388"/>
      <c r="B117" s="386">
        <v>51</v>
      </c>
      <c r="C117" s="249" t="s">
        <v>360</v>
      </c>
      <c r="D117" s="31" t="s">
        <v>380</v>
      </c>
      <c r="E117" s="199" t="s">
        <v>55</v>
      </c>
      <c r="F117" s="113">
        <v>7</v>
      </c>
      <c r="G117" s="104"/>
      <c r="H117" s="20">
        <f t="shared" si="14"/>
        <v>0</v>
      </c>
      <c r="I117"/>
      <c r="J117"/>
      <c r="K117"/>
      <c r="L117"/>
      <c r="M117"/>
      <c r="N117"/>
      <c r="O117"/>
      <c r="P117"/>
      <c r="Q117"/>
      <c r="R117"/>
      <c r="S117"/>
      <c r="T117"/>
      <c r="U117"/>
      <c r="V117"/>
      <c r="W117"/>
      <c r="X117"/>
      <c r="Y117"/>
      <c r="Z117"/>
      <c r="AA117"/>
      <c r="AB117"/>
      <c r="AC117"/>
      <c r="AD117"/>
      <c r="AE117"/>
      <c r="AF117"/>
      <c r="AG117"/>
      <c r="AH117"/>
      <c r="AI117"/>
      <c r="AJ117"/>
      <c r="AK117"/>
    </row>
    <row r="118" spans="1:37" ht="56.25" x14ac:dyDescent="0.35">
      <c r="A118" s="388"/>
      <c r="B118" s="386">
        <v>52</v>
      </c>
      <c r="C118" s="249" t="s">
        <v>360</v>
      </c>
      <c r="D118" s="4" t="s">
        <v>381</v>
      </c>
      <c r="E118" s="199" t="s">
        <v>55</v>
      </c>
      <c r="F118" s="113">
        <v>8</v>
      </c>
      <c r="G118" s="104"/>
      <c r="H118" s="20">
        <f t="shared" si="14"/>
        <v>0</v>
      </c>
      <c r="I118"/>
      <c r="J118"/>
      <c r="K118"/>
      <c r="L118"/>
      <c r="M118"/>
      <c r="N118"/>
      <c r="O118"/>
      <c r="P118"/>
      <c r="Q118"/>
      <c r="R118"/>
      <c r="S118"/>
      <c r="T118"/>
      <c r="U118"/>
      <c r="V118"/>
      <c r="W118"/>
      <c r="X118"/>
      <c r="Y118"/>
      <c r="Z118"/>
      <c r="AA118"/>
      <c r="AB118"/>
      <c r="AC118"/>
      <c r="AD118"/>
      <c r="AE118"/>
      <c r="AF118"/>
      <c r="AG118"/>
      <c r="AH118"/>
      <c r="AI118"/>
      <c r="AJ118"/>
      <c r="AK118"/>
    </row>
    <row r="119" spans="1:37" ht="56.25" x14ac:dyDescent="0.35">
      <c r="A119" s="389"/>
      <c r="B119" s="386">
        <v>53</v>
      </c>
      <c r="C119" s="249" t="s">
        <v>360</v>
      </c>
      <c r="D119" s="4" t="s">
        <v>387</v>
      </c>
      <c r="E119" s="29" t="s">
        <v>55</v>
      </c>
      <c r="F119" s="113">
        <v>4</v>
      </c>
      <c r="G119" s="104"/>
      <c r="H119" s="20">
        <f t="shared" si="14"/>
        <v>0</v>
      </c>
      <c r="I119"/>
      <c r="J119"/>
      <c r="K119"/>
      <c r="L119"/>
      <c r="M119"/>
      <c r="N119"/>
      <c r="O119"/>
      <c r="P119"/>
      <c r="Q119"/>
      <c r="R119"/>
      <c r="S119"/>
      <c r="T119"/>
      <c r="U119"/>
      <c r="V119"/>
      <c r="W119"/>
      <c r="X119"/>
      <c r="Y119"/>
      <c r="Z119"/>
      <c r="AA119"/>
      <c r="AB119"/>
      <c r="AC119"/>
      <c r="AD119"/>
      <c r="AE119"/>
      <c r="AF119"/>
      <c r="AG119"/>
      <c r="AH119"/>
      <c r="AI119"/>
      <c r="AJ119"/>
      <c r="AK119"/>
    </row>
    <row r="120" spans="1:37" ht="75" x14ac:dyDescent="0.35">
      <c r="B120" s="30">
        <v>54</v>
      </c>
      <c r="C120" s="249" t="s">
        <v>360</v>
      </c>
      <c r="D120" s="31" t="s">
        <v>85</v>
      </c>
      <c r="E120" s="198" t="s">
        <v>38</v>
      </c>
      <c r="F120" s="114">
        <v>80</v>
      </c>
      <c r="G120" s="105"/>
      <c r="H120" s="38">
        <f t="shared" si="14"/>
        <v>0</v>
      </c>
      <c r="I120"/>
      <c r="J120"/>
      <c r="K120"/>
      <c r="L120"/>
      <c r="M120"/>
      <c r="N120"/>
      <c r="O120"/>
      <c r="P120"/>
      <c r="Q120"/>
      <c r="R120"/>
      <c r="S120"/>
      <c r="T120"/>
      <c r="U120"/>
      <c r="V120"/>
      <c r="W120"/>
      <c r="X120"/>
      <c r="Y120"/>
      <c r="Z120"/>
      <c r="AA120"/>
      <c r="AB120"/>
      <c r="AC120"/>
      <c r="AD120"/>
      <c r="AE120"/>
      <c r="AF120"/>
      <c r="AG120"/>
      <c r="AH120"/>
      <c r="AI120"/>
      <c r="AJ120"/>
      <c r="AK120"/>
    </row>
    <row r="121" spans="1:37" ht="57" thickBot="1" x14ac:dyDescent="0.4">
      <c r="B121" s="14">
        <v>55</v>
      </c>
      <c r="C121" s="249" t="s">
        <v>362</v>
      </c>
      <c r="D121" s="101" t="s">
        <v>106</v>
      </c>
      <c r="E121" s="210" t="s">
        <v>40</v>
      </c>
      <c r="F121" s="115">
        <v>2.64</v>
      </c>
      <c r="G121" s="106"/>
      <c r="H121" s="53">
        <f t="shared" si="14"/>
        <v>0</v>
      </c>
      <c r="I121"/>
      <c r="J121"/>
      <c r="K121"/>
      <c r="L121"/>
      <c r="M121"/>
      <c r="N121"/>
      <c r="O121"/>
      <c r="P121"/>
      <c r="Q121"/>
      <c r="R121"/>
      <c r="S121"/>
      <c r="T121"/>
      <c r="U121"/>
      <c r="V121"/>
      <c r="W121"/>
      <c r="X121"/>
      <c r="Y121"/>
      <c r="Z121"/>
      <c r="AA121"/>
      <c r="AB121"/>
      <c r="AC121"/>
      <c r="AD121"/>
      <c r="AE121"/>
      <c r="AF121"/>
      <c r="AG121"/>
      <c r="AH121"/>
      <c r="AI121"/>
      <c r="AJ121"/>
      <c r="AK121"/>
    </row>
    <row r="122" spans="1:37" ht="19.5" thickBot="1" x14ac:dyDescent="0.4">
      <c r="B122" s="123"/>
      <c r="C122" s="96"/>
      <c r="D122" s="433" t="s">
        <v>215</v>
      </c>
      <c r="E122" s="433"/>
      <c r="F122" s="433"/>
      <c r="G122" s="442"/>
      <c r="H122" s="103">
        <f>SUM(H116:H121)</f>
        <v>0</v>
      </c>
      <c r="I122"/>
      <c r="J122"/>
      <c r="K122"/>
      <c r="L122"/>
      <c r="M122"/>
      <c r="N122"/>
      <c r="O122"/>
      <c r="P122"/>
      <c r="Q122"/>
      <c r="R122"/>
      <c r="S122"/>
      <c r="T122"/>
      <c r="U122"/>
      <c r="V122"/>
      <c r="W122"/>
      <c r="X122"/>
      <c r="Y122"/>
      <c r="Z122"/>
      <c r="AA122"/>
      <c r="AB122"/>
      <c r="AC122"/>
      <c r="AD122"/>
      <c r="AE122"/>
      <c r="AF122"/>
      <c r="AG122"/>
      <c r="AH122"/>
      <c r="AI122"/>
      <c r="AJ122"/>
      <c r="AK122"/>
    </row>
    <row r="123" spans="1:37" ht="18.75" x14ac:dyDescent="0.35">
      <c r="B123" s="211"/>
      <c r="C123" s="212"/>
      <c r="D123" s="146" t="s">
        <v>216</v>
      </c>
      <c r="E123" s="213"/>
      <c r="F123" s="109"/>
      <c r="G123" s="57"/>
      <c r="H123" s="38"/>
      <c r="I123"/>
      <c r="J123"/>
      <c r="K123"/>
      <c r="L123"/>
      <c r="M123"/>
      <c r="N123"/>
      <c r="O123"/>
      <c r="P123"/>
      <c r="Q123"/>
      <c r="R123"/>
      <c r="S123"/>
      <c r="T123"/>
      <c r="U123"/>
      <c r="V123"/>
      <c r="W123"/>
      <c r="X123"/>
      <c r="Y123"/>
      <c r="Z123"/>
      <c r="AA123"/>
      <c r="AB123"/>
      <c r="AC123"/>
      <c r="AD123"/>
      <c r="AE123"/>
      <c r="AF123"/>
      <c r="AG123"/>
      <c r="AH123"/>
      <c r="AI123"/>
      <c r="AJ123"/>
      <c r="AK123"/>
    </row>
    <row r="124" spans="1:37" ht="57" thickBot="1" x14ac:dyDescent="0.4">
      <c r="B124" s="30">
        <v>56</v>
      </c>
      <c r="C124" s="249" t="s">
        <v>363</v>
      </c>
      <c r="D124" s="31" t="s">
        <v>97</v>
      </c>
      <c r="E124" s="198" t="s">
        <v>39</v>
      </c>
      <c r="F124" s="109">
        <v>75</v>
      </c>
      <c r="G124" s="105"/>
      <c r="H124" s="38">
        <f>F124*G124</f>
        <v>0</v>
      </c>
      <c r="I124"/>
      <c r="J124"/>
      <c r="K124"/>
      <c r="L124"/>
      <c r="M124"/>
      <c r="N124"/>
      <c r="O124"/>
      <c r="P124"/>
      <c r="Q124"/>
      <c r="R124"/>
      <c r="S124"/>
      <c r="T124"/>
      <c r="U124"/>
      <c r="V124"/>
      <c r="W124"/>
      <c r="X124"/>
      <c r="Y124"/>
      <c r="Z124"/>
      <c r="AA124"/>
      <c r="AB124"/>
      <c r="AC124"/>
      <c r="AD124"/>
      <c r="AE124"/>
      <c r="AF124"/>
      <c r="AG124"/>
      <c r="AH124"/>
      <c r="AI124"/>
      <c r="AJ124"/>
      <c r="AK124"/>
    </row>
    <row r="125" spans="1:37" ht="19.5" thickBot="1" x14ac:dyDescent="0.4">
      <c r="B125" s="47"/>
      <c r="C125" s="96"/>
      <c r="D125" s="433" t="s">
        <v>217</v>
      </c>
      <c r="E125" s="433"/>
      <c r="F125" s="433"/>
      <c r="G125" s="434"/>
      <c r="H125" s="122">
        <f>SUM(H124:H124)</f>
        <v>0</v>
      </c>
      <c r="I125"/>
      <c r="J125"/>
      <c r="K125"/>
      <c r="L125"/>
      <c r="M125"/>
      <c r="N125"/>
      <c r="O125"/>
      <c r="P125"/>
      <c r="Q125"/>
      <c r="R125"/>
      <c r="S125"/>
      <c r="T125"/>
      <c r="U125"/>
      <c r="V125"/>
      <c r="W125"/>
      <c r="X125"/>
      <c r="Y125"/>
      <c r="Z125"/>
      <c r="AA125"/>
      <c r="AB125"/>
      <c r="AC125"/>
      <c r="AD125"/>
      <c r="AE125"/>
      <c r="AF125"/>
      <c r="AG125"/>
      <c r="AH125"/>
      <c r="AI125"/>
      <c r="AJ125"/>
      <c r="AK125"/>
    </row>
    <row r="126" spans="1:37" ht="18.75" x14ac:dyDescent="0.35">
      <c r="B126" s="215"/>
      <c r="C126" s="89"/>
      <c r="D126" s="135" t="s">
        <v>218</v>
      </c>
      <c r="E126" s="207"/>
      <c r="F126" s="144"/>
      <c r="G126" s="145"/>
      <c r="H126" s="18"/>
      <c r="I126"/>
      <c r="J126"/>
      <c r="K126"/>
      <c r="L126"/>
      <c r="M126"/>
      <c r="N126"/>
      <c r="O126"/>
      <c r="P126"/>
      <c r="Q126"/>
      <c r="R126"/>
      <c r="S126"/>
      <c r="T126"/>
      <c r="U126"/>
      <c r="V126"/>
      <c r="W126"/>
      <c r="X126"/>
      <c r="Y126"/>
      <c r="Z126"/>
      <c r="AA126"/>
      <c r="AB126"/>
      <c r="AC126"/>
      <c r="AD126"/>
      <c r="AE126"/>
      <c r="AF126"/>
      <c r="AG126"/>
      <c r="AH126"/>
      <c r="AI126"/>
      <c r="AJ126"/>
      <c r="AK126"/>
    </row>
    <row r="127" spans="1:37" ht="56.25" x14ac:dyDescent="0.35">
      <c r="A127" s="1"/>
      <c r="B127" s="253">
        <v>57</v>
      </c>
      <c r="C127" s="249" t="s">
        <v>364</v>
      </c>
      <c r="D127" s="4" t="s">
        <v>388</v>
      </c>
      <c r="E127" s="29" t="s">
        <v>55</v>
      </c>
      <c r="F127" s="255">
        <v>4</v>
      </c>
      <c r="G127" s="250"/>
      <c r="H127" s="20">
        <f t="shared" ref="H127:H131" si="15">(F127*G127)</f>
        <v>0</v>
      </c>
      <c r="I127"/>
      <c r="J127"/>
      <c r="K127"/>
      <c r="L127"/>
      <c r="M127"/>
      <c r="N127"/>
      <c r="O127"/>
      <c r="P127"/>
      <c r="Q127"/>
      <c r="R127"/>
      <c r="S127"/>
      <c r="T127"/>
      <c r="U127"/>
      <c r="V127"/>
      <c r="W127"/>
      <c r="X127"/>
      <c r="Y127"/>
      <c r="Z127"/>
      <c r="AA127"/>
      <c r="AB127"/>
      <c r="AC127"/>
      <c r="AD127"/>
      <c r="AE127"/>
      <c r="AF127"/>
      <c r="AG127"/>
      <c r="AH127"/>
      <c r="AI127"/>
      <c r="AJ127"/>
      <c r="AK127"/>
    </row>
    <row r="128" spans="1:37" ht="75" x14ac:dyDescent="0.35">
      <c r="A128" s="1"/>
      <c r="B128" s="253">
        <v>58</v>
      </c>
      <c r="C128" s="249" t="s">
        <v>365</v>
      </c>
      <c r="D128" s="4" t="s">
        <v>366</v>
      </c>
      <c r="E128" s="29" t="s">
        <v>55</v>
      </c>
      <c r="F128" s="255">
        <v>1</v>
      </c>
      <c r="G128" s="250"/>
      <c r="H128" s="20">
        <f t="shared" si="15"/>
        <v>0</v>
      </c>
      <c r="I128"/>
      <c r="J128"/>
      <c r="K128"/>
      <c r="L128"/>
      <c r="M128"/>
      <c r="N128"/>
      <c r="O128"/>
      <c r="P128"/>
      <c r="Q128"/>
      <c r="R128"/>
      <c r="S128"/>
      <c r="T128"/>
      <c r="U128"/>
      <c r="V128"/>
      <c r="W128"/>
      <c r="X128"/>
      <c r="Y128"/>
      <c r="Z128"/>
      <c r="AA128"/>
      <c r="AB128"/>
      <c r="AC128"/>
      <c r="AD128"/>
      <c r="AE128"/>
      <c r="AF128"/>
      <c r="AG128"/>
      <c r="AH128"/>
      <c r="AI128"/>
      <c r="AJ128"/>
      <c r="AK128"/>
    </row>
    <row r="129" spans="1:37" ht="37.5" x14ac:dyDescent="0.35">
      <c r="A129" s="1"/>
      <c r="B129" s="253">
        <v>59</v>
      </c>
      <c r="C129" s="249" t="s">
        <v>365</v>
      </c>
      <c r="D129" s="4" t="s">
        <v>389</v>
      </c>
      <c r="E129" s="29" t="s">
        <v>55</v>
      </c>
      <c r="F129" s="255">
        <v>125</v>
      </c>
      <c r="G129" s="250"/>
      <c r="H129" s="20">
        <f t="shared" si="15"/>
        <v>0</v>
      </c>
      <c r="I129"/>
      <c r="J129"/>
      <c r="K129"/>
      <c r="L129"/>
      <c r="M129"/>
      <c r="N129"/>
      <c r="O129"/>
      <c r="P129"/>
      <c r="Q129"/>
      <c r="R129"/>
      <c r="S129"/>
      <c r="T129"/>
      <c r="U129"/>
      <c r="V129"/>
      <c r="W129"/>
      <c r="X129"/>
      <c r="Y129"/>
      <c r="Z129"/>
      <c r="AA129"/>
      <c r="AB129"/>
      <c r="AC129"/>
      <c r="AD129"/>
      <c r="AE129"/>
      <c r="AF129"/>
      <c r="AG129"/>
      <c r="AH129"/>
      <c r="AI129"/>
      <c r="AJ129"/>
      <c r="AK129"/>
    </row>
    <row r="130" spans="1:37" ht="56.25" x14ac:dyDescent="0.35">
      <c r="A130" s="1"/>
      <c r="B130" s="253">
        <v>60</v>
      </c>
      <c r="C130" s="249" t="s">
        <v>365</v>
      </c>
      <c r="D130" s="4" t="s">
        <v>370</v>
      </c>
      <c r="E130" s="199" t="s">
        <v>38</v>
      </c>
      <c r="F130" s="255">
        <v>16</v>
      </c>
      <c r="G130" s="250"/>
      <c r="H130" s="20">
        <f t="shared" si="15"/>
        <v>0</v>
      </c>
      <c r="I130"/>
      <c r="J130"/>
      <c r="K130"/>
      <c r="L130"/>
      <c r="M130"/>
      <c r="N130"/>
      <c r="O130"/>
      <c r="P130"/>
      <c r="Q130"/>
      <c r="R130"/>
      <c r="S130"/>
      <c r="T130"/>
      <c r="U130"/>
      <c r="V130"/>
      <c r="W130"/>
      <c r="X130"/>
      <c r="Y130"/>
      <c r="Z130"/>
      <c r="AA130"/>
      <c r="AB130"/>
      <c r="AC130"/>
      <c r="AD130"/>
      <c r="AE130"/>
      <c r="AF130"/>
      <c r="AG130"/>
      <c r="AH130"/>
      <c r="AI130"/>
      <c r="AJ130"/>
      <c r="AK130"/>
    </row>
    <row r="131" spans="1:37" ht="56.25" x14ac:dyDescent="0.35">
      <c r="A131" s="1"/>
      <c r="B131" s="251">
        <v>61</v>
      </c>
      <c r="C131" s="252"/>
      <c r="D131" s="4" t="s">
        <v>371</v>
      </c>
      <c r="E131" s="199" t="s">
        <v>38</v>
      </c>
      <c r="F131" s="255">
        <v>40</v>
      </c>
      <c r="G131" s="250"/>
      <c r="H131" s="20">
        <f t="shared" si="15"/>
        <v>0</v>
      </c>
      <c r="I131"/>
      <c r="J131"/>
      <c r="K131"/>
      <c r="L131"/>
      <c r="M131"/>
      <c r="N131"/>
      <c r="O131"/>
      <c r="P131"/>
      <c r="Q131"/>
      <c r="R131"/>
      <c r="S131"/>
      <c r="T131"/>
      <c r="U131"/>
      <c r="V131"/>
      <c r="W131"/>
      <c r="X131"/>
      <c r="Y131"/>
      <c r="Z131"/>
      <c r="AA131"/>
      <c r="AB131"/>
      <c r="AC131"/>
      <c r="AD131"/>
      <c r="AE131"/>
      <c r="AF131"/>
      <c r="AG131"/>
      <c r="AH131"/>
      <c r="AI131"/>
      <c r="AJ131"/>
      <c r="AK131"/>
    </row>
    <row r="132" spans="1:37" s="1" customFormat="1" ht="93.75" x14ac:dyDescent="0.35">
      <c r="B132" s="28">
        <v>62</v>
      </c>
      <c r="C132" s="252"/>
      <c r="D132" s="4" t="s">
        <v>384</v>
      </c>
      <c r="E132" s="431" t="s">
        <v>55</v>
      </c>
      <c r="F132" s="255">
        <v>18</v>
      </c>
      <c r="G132" s="250"/>
      <c r="H132" s="20">
        <f t="shared" ref="H132:H134" si="16">(F132*G132)</f>
        <v>0</v>
      </c>
    </row>
    <row r="133" spans="1:37" s="1" customFormat="1" ht="75" x14ac:dyDescent="0.35">
      <c r="B133" s="37">
        <v>63</v>
      </c>
      <c r="C133" s="252"/>
      <c r="D133" s="4" t="s">
        <v>390</v>
      </c>
      <c r="E133" s="431" t="s">
        <v>55</v>
      </c>
      <c r="F133" s="255">
        <v>6</v>
      </c>
      <c r="G133" s="250"/>
      <c r="H133" s="20">
        <f t="shared" si="16"/>
        <v>0</v>
      </c>
    </row>
    <row r="134" spans="1:37" s="1" customFormat="1" ht="57" thickBot="1" x14ac:dyDescent="0.4">
      <c r="B134" s="28">
        <v>64</v>
      </c>
      <c r="C134" s="249" t="s">
        <v>364</v>
      </c>
      <c r="D134" s="4" t="s">
        <v>391</v>
      </c>
      <c r="E134" s="431" t="s">
        <v>55</v>
      </c>
      <c r="F134" s="255">
        <v>10</v>
      </c>
      <c r="G134" s="250"/>
      <c r="H134" s="20">
        <f t="shared" si="16"/>
        <v>0</v>
      </c>
    </row>
    <row r="135" spans="1:37" ht="19.5" customHeight="1" thickBot="1" x14ac:dyDescent="0.4">
      <c r="B135" s="47"/>
      <c r="C135" s="96"/>
      <c r="D135" s="433" t="s">
        <v>219</v>
      </c>
      <c r="E135" s="433"/>
      <c r="F135" s="433"/>
      <c r="G135" s="434"/>
      <c r="H135" s="122">
        <f>SUM(H126:H134)</f>
        <v>0</v>
      </c>
      <c r="I135"/>
      <c r="J135"/>
      <c r="K135"/>
      <c r="L135"/>
      <c r="M135"/>
      <c r="N135"/>
      <c r="O135"/>
      <c r="P135"/>
      <c r="Q135"/>
      <c r="R135"/>
      <c r="S135"/>
      <c r="T135"/>
      <c r="U135"/>
      <c r="V135"/>
      <c r="W135"/>
      <c r="X135"/>
      <c r="Y135"/>
      <c r="Z135"/>
      <c r="AA135"/>
      <c r="AB135"/>
      <c r="AC135"/>
      <c r="AD135"/>
      <c r="AE135"/>
      <c r="AF135"/>
      <c r="AG135"/>
      <c r="AH135"/>
      <c r="AI135"/>
      <c r="AJ135"/>
      <c r="AK135"/>
    </row>
    <row r="136" spans="1:37" ht="18.75" customHeight="1" thickBot="1" x14ac:dyDescent="0.4">
      <c r="B136" s="438" t="s">
        <v>220</v>
      </c>
      <c r="C136" s="439"/>
      <c r="D136" s="439"/>
      <c r="E136" s="439"/>
      <c r="F136" s="439"/>
      <c r="G136" s="440"/>
      <c r="H136" s="58">
        <f>H122+H125+H135</f>
        <v>0</v>
      </c>
      <c r="J136"/>
      <c r="K136"/>
      <c r="L136"/>
      <c r="M136"/>
      <c r="N136"/>
      <c r="O136"/>
      <c r="P136"/>
      <c r="Q136"/>
      <c r="R136"/>
      <c r="S136"/>
      <c r="T136"/>
      <c r="U136"/>
      <c r="V136"/>
      <c r="W136"/>
      <c r="X136"/>
      <c r="Y136"/>
      <c r="Z136"/>
      <c r="AA136"/>
      <c r="AB136"/>
      <c r="AC136"/>
      <c r="AD136"/>
      <c r="AE136"/>
      <c r="AF136"/>
      <c r="AG136"/>
      <c r="AH136"/>
      <c r="AI136"/>
      <c r="AJ136"/>
      <c r="AK136"/>
    </row>
    <row r="137" spans="1:37" ht="18.75" x14ac:dyDescent="0.35">
      <c r="B137" s="60"/>
      <c r="E137" s="62"/>
      <c r="H137" s="42"/>
    </row>
    <row r="138" spans="1:37" ht="37.5" customHeight="1" thickBot="1" x14ac:dyDescent="0.4">
      <c r="B138" s="40"/>
      <c r="C138" s="97"/>
      <c r="D138" s="441" t="s">
        <v>221</v>
      </c>
      <c r="E138" s="441"/>
      <c r="F138" s="441"/>
      <c r="G138" s="441"/>
      <c r="H138" s="59"/>
    </row>
    <row r="139" spans="1:37" ht="18.75" x14ac:dyDescent="0.35">
      <c r="B139" s="76"/>
      <c r="C139" s="84"/>
      <c r="D139" s="77" t="s">
        <v>46</v>
      </c>
      <c r="E139" s="77"/>
      <c r="F139" s="117"/>
      <c r="G139" s="78"/>
      <c r="H139" s="79">
        <f>SUM(H30)</f>
        <v>0</v>
      </c>
    </row>
    <row r="140" spans="1:37" ht="18.75" x14ac:dyDescent="0.35">
      <c r="B140" s="13"/>
      <c r="C140" s="85"/>
      <c r="D140" s="26" t="s">
        <v>47</v>
      </c>
      <c r="E140" s="26"/>
      <c r="F140" s="118"/>
      <c r="G140" s="65"/>
      <c r="H140" s="64">
        <f>SUM(H35)</f>
        <v>0</v>
      </c>
    </row>
    <row r="141" spans="1:37" s="1" customFormat="1" ht="18.75" x14ac:dyDescent="0.25">
      <c r="B141" s="25"/>
      <c r="C141" s="98"/>
      <c r="D141" s="26" t="s">
        <v>48</v>
      </c>
      <c r="E141" s="27"/>
      <c r="F141" s="118"/>
      <c r="G141" s="65"/>
      <c r="H141" s="66">
        <f>SUM(H44)</f>
        <v>0</v>
      </c>
    </row>
    <row r="142" spans="1:37" s="1" customFormat="1" ht="18.75" x14ac:dyDescent="0.35">
      <c r="B142" s="5"/>
      <c r="C142" s="99"/>
      <c r="D142" s="27" t="s">
        <v>211</v>
      </c>
      <c r="E142" s="27"/>
      <c r="F142" s="119"/>
      <c r="G142" s="67"/>
      <c r="H142" s="64">
        <f>SUM(H50)</f>
        <v>0</v>
      </c>
    </row>
    <row r="143" spans="1:37" s="1" customFormat="1" ht="18.75" x14ac:dyDescent="0.35">
      <c r="B143" s="5"/>
      <c r="C143" s="99"/>
      <c r="D143" s="27" t="s">
        <v>210</v>
      </c>
      <c r="E143" s="27"/>
      <c r="F143" s="119"/>
      <c r="G143" s="67"/>
      <c r="H143" s="64">
        <f>H113</f>
        <v>0</v>
      </c>
    </row>
    <row r="144" spans="1:37" s="1" customFormat="1" ht="34.5" customHeight="1" thickBot="1" x14ac:dyDescent="0.3">
      <c r="B144" s="68"/>
      <c r="C144" s="100"/>
      <c r="D144" s="69" t="s">
        <v>209</v>
      </c>
      <c r="E144" s="69"/>
      <c r="F144" s="120"/>
      <c r="G144" s="70"/>
      <c r="H144" s="416">
        <f>SUM(H136)</f>
        <v>0</v>
      </c>
    </row>
    <row r="145" spans="2:37" s="1" customFormat="1" ht="24" customHeight="1" thickBot="1" x14ac:dyDescent="0.4">
      <c r="B145" s="43"/>
      <c r="C145" s="96"/>
      <c r="D145" s="435" t="s">
        <v>98</v>
      </c>
      <c r="E145" s="436"/>
      <c r="F145" s="436" t="s">
        <v>99</v>
      </c>
      <c r="G145" s="437"/>
      <c r="H145" s="72">
        <f>SUM(H139:H144)</f>
        <v>0</v>
      </c>
    </row>
    <row r="146" spans="2:37" ht="18.75" x14ac:dyDescent="0.25">
      <c r="D146" s="23" t="s">
        <v>50</v>
      </c>
      <c r="H146" s="73"/>
    </row>
    <row r="147" spans="2:37" ht="18.75" x14ac:dyDescent="0.25">
      <c r="B147" s="34"/>
      <c r="D147" s="35" t="s">
        <v>74</v>
      </c>
      <c r="E147" s="34"/>
      <c r="F147" s="121"/>
      <c r="G147" s="74"/>
      <c r="H147" s="73"/>
      <c r="I147"/>
      <c r="J147"/>
      <c r="K147"/>
      <c r="L147"/>
      <c r="M147"/>
      <c r="N147"/>
      <c r="O147"/>
      <c r="P147"/>
      <c r="Q147"/>
      <c r="R147"/>
      <c r="S147"/>
      <c r="T147"/>
      <c r="U147"/>
      <c r="V147"/>
      <c r="W147"/>
      <c r="X147"/>
      <c r="Y147"/>
      <c r="Z147"/>
      <c r="AA147"/>
      <c r="AB147"/>
      <c r="AC147"/>
      <c r="AD147"/>
      <c r="AE147"/>
      <c r="AF147"/>
      <c r="AG147"/>
      <c r="AH147"/>
      <c r="AI147"/>
      <c r="AJ147"/>
      <c r="AK147"/>
    </row>
    <row r="148" spans="2:37" ht="18.75" x14ac:dyDescent="0.25">
      <c r="B148" s="34"/>
      <c r="D148" s="35" t="s">
        <v>75</v>
      </c>
      <c r="E148" s="34"/>
      <c r="F148" s="121"/>
      <c r="G148" s="74"/>
      <c r="H148" s="73"/>
      <c r="I148"/>
      <c r="J148"/>
      <c r="K148"/>
      <c r="L148"/>
      <c r="M148"/>
      <c r="N148"/>
      <c r="O148"/>
      <c r="P148"/>
      <c r="Q148"/>
      <c r="R148"/>
      <c r="S148"/>
      <c r="T148"/>
      <c r="U148"/>
      <c r="V148"/>
      <c r="W148"/>
      <c r="X148"/>
      <c r="Y148"/>
      <c r="Z148"/>
      <c r="AA148"/>
      <c r="AB148"/>
      <c r="AC148"/>
      <c r="AD148"/>
      <c r="AE148"/>
      <c r="AF148"/>
      <c r="AG148"/>
      <c r="AH148"/>
      <c r="AI148"/>
      <c r="AJ148"/>
      <c r="AK148"/>
    </row>
    <row r="149" spans="2:37" ht="18.75" x14ac:dyDescent="0.25">
      <c r="B149" s="34"/>
      <c r="D149" s="35" t="s">
        <v>76</v>
      </c>
      <c r="E149" s="34"/>
      <c r="F149" s="121"/>
      <c r="G149" s="74"/>
      <c r="H149" s="73"/>
      <c r="I149"/>
      <c r="J149"/>
      <c r="K149"/>
      <c r="L149"/>
      <c r="M149"/>
      <c r="N149"/>
      <c r="O149"/>
      <c r="P149"/>
      <c r="Q149"/>
      <c r="R149"/>
      <c r="S149"/>
      <c r="T149"/>
      <c r="U149"/>
      <c r="V149"/>
      <c r="W149"/>
      <c r="X149"/>
      <c r="Y149"/>
      <c r="Z149"/>
      <c r="AA149"/>
      <c r="AB149"/>
      <c r="AC149"/>
      <c r="AD149"/>
      <c r="AE149"/>
      <c r="AF149"/>
      <c r="AG149"/>
      <c r="AH149"/>
      <c r="AI149"/>
      <c r="AJ149"/>
      <c r="AK149"/>
    </row>
    <row r="150" spans="2:37" ht="18.75" x14ac:dyDescent="0.25">
      <c r="H150" s="75"/>
    </row>
    <row r="152" spans="2:37" x14ac:dyDescent="0.25">
      <c r="H152" s="36"/>
    </row>
    <row r="153" spans="2:37" x14ac:dyDescent="0.25">
      <c r="H153" s="36"/>
    </row>
    <row r="154" spans="2:37" x14ac:dyDescent="0.25">
      <c r="H154" s="36"/>
    </row>
  </sheetData>
  <mergeCells count="37">
    <mergeCell ref="B50:G50"/>
    <mergeCell ref="D135:G135"/>
    <mergeCell ref="B136:G136"/>
    <mergeCell ref="D138:G138"/>
    <mergeCell ref="D145:G145"/>
    <mergeCell ref="C78:C79"/>
    <mergeCell ref="C88:G88"/>
    <mergeCell ref="B112:G112"/>
    <mergeCell ref="B113:G113"/>
    <mergeCell ref="D122:G122"/>
    <mergeCell ref="D125:G125"/>
    <mergeCell ref="D17:H17"/>
    <mergeCell ref="D19:H19"/>
    <mergeCell ref="D30:G30"/>
    <mergeCell ref="B35:G35"/>
    <mergeCell ref="B44:G44"/>
    <mergeCell ref="B1:H1"/>
    <mergeCell ref="B2:H2"/>
    <mergeCell ref="B3:H3"/>
    <mergeCell ref="C4:H4"/>
    <mergeCell ref="D5:H5"/>
    <mergeCell ref="D6:H6"/>
    <mergeCell ref="C53:C62"/>
    <mergeCell ref="B53:B62"/>
    <mergeCell ref="B78:B79"/>
    <mergeCell ref="B76:G76"/>
    <mergeCell ref="D18:H18"/>
    <mergeCell ref="D7:H7"/>
    <mergeCell ref="D8:H8"/>
    <mergeCell ref="D9:H9"/>
    <mergeCell ref="D10:H10"/>
    <mergeCell ref="D11:H11"/>
    <mergeCell ref="D12:H12"/>
    <mergeCell ref="D13:H13"/>
    <mergeCell ref="D14:H14"/>
    <mergeCell ref="D15:H15"/>
    <mergeCell ref="D16:H16"/>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9 - Дел 5 - Анекс 1
Реф. Бр.: LRCP-9210-MK-RFB-A.2.1.9 -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Маврово и Ростуше&amp;CРеконструкција на ул.1 во с. Врбен&amp;R&amp;P/&amp;N</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3217E-9534-454B-BCA3-C4856792D7BF}">
  <sheetPr>
    <pageSetUpPr fitToPage="1"/>
  </sheetPr>
  <dimension ref="A1:AK517"/>
  <sheetViews>
    <sheetView view="pageBreakPreview" zoomScale="115" zoomScaleNormal="115" zoomScaleSheetLayoutView="115" zoomScalePageLayoutView="40" workbookViewId="0">
      <selection activeCell="F494" sqref="F494"/>
    </sheetView>
  </sheetViews>
  <sheetFormatPr defaultRowHeight="18" x14ac:dyDescent="0.25"/>
  <cols>
    <col min="1" max="1" width="3.85546875" customWidth="1"/>
    <col min="2" max="2" width="7.7109375" style="22" customWidth="1"/>
    <col min="3" max="3" width="11.7109375" style="34" customWidth="1"/>
    <col min="4" max="4" width="64.140625" style="23" customWidth="1"/>
    <col min="5" max="5" width="10.42578125" style="22" customWidth="1"/>
    <col min="6" max="6" width="13.5703125" style="116" customWidth="1"/>
    <col min="7" max="7" width="15.42578125" style="63" customWidth="1"/>
    <col min="8" max="8" width="21.5703125" style="24" customWidth="1"/>
    <col min="9" max="37" width="9.140625" style="1"/>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2:8" ht="84.75" customHeight="1" thickBot="1" x14ac:dyDescent="0.3">
      <c r="B1" s="479" t="s">
        <v>107</v>
      </c>
      <c r="C1" s="480"/>
      <c r="D1" s="480"/>
      <c r="E1" s="480"/>
      <c r="F1" s="480"/>
      <c r="G1" s="480"/>
      <c r="H1" s="481"/>
    </row>
    <row r="2" spans="2:8" ht="19.5" thickBot="1" x14ac:dyDescent="0.3">
      <c r="B2" s="459" t="s">
        <v>0</v>
      </c>
      <c r="C2" s="460"/>
      <c r="D2" s="460"/>
      <c r="E2" s="460"/>
      <c r="F2" s="460"/>
      <c r="G2" s="460"/>
      <c r="H2" s="461"/>
    </row>
    <row r="3" spans="2:8" s="1" customFormat="1" ht="19.149999999999999" customHeight="1" thickBot="1" x14ac:dyDescent="0.3">
      <c r="B3" s="482" t="s">
        <v>223</v>
      </c>
      <c r="C3" s="483"/>
      <c r="D3" s="483"/>
      <c r="E3" s="483"/>
      <c r="F3" s="483"/>
      <c r="G3" s="483"/>
      <c r="H3" s="484"/>
    </row>
    <row r="4" spans="2:8" ht="24" customHeight="1" thickBot="1" x14ac:dyDescent="0.3">
      <c r="B4" s="149"/>
      <c r="C4" s="459" t="s">
        <v>1</v>
      </c>
      <c r="D4" s="460"/>
      <c r="E4" s="460"/>
      <c r="F4" s="460"/>
      <c r="G4" s="460"/>
      <c r="H4" s="465"/>
    </row>
    <row r="5" spans="2:8" ht="60" customHeight="1" x14ac:dyDescent="0.25">
      <c r="B5" s="12"/>
      <c r="C5" s="84" t="s">
        <v>2</v>
      </c>
      <c r="D5" s="466" t="s">
        <v>3</v>
      </c>
      <c r="E5" s="467"/>
      <c r="F5" s="467"/>
      <c r="G5" s="467"/>
      <c r="H5" s="468"/>
    </row>
    <row r="6" spans="2:8" ht="134.25" customHeight="1" x14ac:dyDescent="0.25">
      <c r="B6" s="13"/>
      <c r="C6" s="85" t="s">
        <v>4</v>
      </c>
      <c r="D6" s="443" t="s">
        <v>5</v>
      </c>
      <c r="E6" s="444"/>
      <c r="F6" s="444"/>
      <c r="G6" s="444"/>
      <c r="H6" s="445"/>
    </row>
    <row r="7" spans="2:8" ht="81" customHeight="1" x14ac:dyDescent="0.25">
      <c r="B7" s="30"/>
      <c r="C7" s="85" t="s">
        <v>6</v>
      </c>
      <c r="D7" s="451" t="s">
        <v>7</v>
      </c>
      <c r="E7" s="451"/>
      <c r="F7" s="451"/>
      <c r="G7" s="451"/>
      <c r="H7" s="452"/>
    </row>
    <row r="8" spans="2:8" ht="78.75" customHeight="1" x14ac:dyDescent="0.25">
      <c r="B8" s="30"/>
      <c r="C8" s="85" t="s">
        <v>8</v>
      </c>
      <c r="D8" s="451" t="s">
        <v>71</v>
      </c>
      <c r="E8" s="451"/>
      <c r="F8" s="451"/>
      <c r="G8" s="451"/>
      <c r="H8" s="452"/>
    </row>
    <row r="9" spans="2:8" ht="135" customHeight="1" x14ac:dyDescent="0.25">
      <c r="B9" s="30"/>
      <c r="C9" s="85" t="s">
        <v>9</v>
      </c>
      <c r="D9" s="451" t="s">
        <v>57</v>
      </c>
      <c r="E9" s="451"/>
      <c r="F9" s="451"/>
      <c r="G9" s="451"/>
      <c r="H9" s="452"/>
    </row>
    <row r="10" spans="2:8" ht="88.5" customHeight="1" x14ac:dyDescent="0.25">
      <c r="B10" s="30"/>
      <c r="C10" s="85" t="s">
        <v>10</v>
      </c>
      <c r="D10" s="451" t="s">
        <v>58</v>
      </c>
      <c r="E10" s="451"/>
      <c r="F10" s="451"/>
      <c r="G10" s="451"/>
      <c r="H10" s="452"/>
    </row>
    <row r="11" spans="2:8" ht="45" customHeight="1" x14ac:dyDescent="0.25">
      <c r="B11" s="30"/>
      <c r="C11" s="85" t="s">
        <v>11</v>
      </c>
      <c r="D11" s="451" t="s">
        <v>12</v>
      </c>
      <c r="E11" s="451"/>
      <c r="F11" s="451"/>
      <c r="G11" s="451"/>
      <c r="H11" s="452"/>
    </row>
    <row r="12" spans="2:8" ht="141" customHeight="1" x14ac:dyDescent="0.25">
      <c r="B12" s="30"/>
      <c r="C12" s="85" t="s">
        <v>13</v>
      </c>
      <c r="D12" s="451" t="s">
        <v>80</v>
      </c>
      <c r="E12" s="451"/>
      <c r="F12" s="451"/>
      <c r="G12" s="451"/>
      <c r="H12" s="452"/>
    </row>
    <row r="13" spans="2:8" ht="81.75" customHeight="1" x14ac:dyDescent="0.25">
      <c r="B13" s="30"/>
      <c r="C13" s="86" t="s">
        <v>14</v>
      </c>
      <c r="D13" s="451" t="s">
        <v>15</v>
      </c>
      <c r="E13" s="451"/>
      <c r="F13" s="451"/>
      <c r="G13" s="451"/>
      <c r="H13" s="452"/>
    </row>
    <row r="14" spans="2:8" ht="138" customHeight="1" x14ac:dyDescent="0.25">
      <c r="B14" s="30"/>
      <c r="C14" s="85" t="s">
        <v>16</v>
      </c>
      <c r="D14" s="453" t="s">
        <v>87</v>
      </c>
      <c r="E14" s="454"/>
      <c r="F14" s="454"/>
      <c r="G14" s="454"/>
      <c r="H14" s="455"/>
    </row>
    <row r="15" spans="2:8" ht="189.75" customHeight="1" x14ac:dyDescent="0.25">
      <c r="B15" s="30"/>
      <c r="C15" s="85" t="s">
        <v>17</v>
      </c>
      <c r="D15" s="451" t="s">
        <v>18</v>
      </c>
      <c r="E15" s="451"/>
      <c r="F15" s="451"/>
      <c r="G15" s="451"/>
      <c r="H15" s="452"/>
    </row>
    <row r="16" spans="2:8" ht="138" customHeight="1" x14ac:dyDescent="0.25">
      <c r="B16" s="30"/>
      <c r="C16" s="85" t="s">
        <v>19</v>
      </c>
      <c r="D16" s="443" t="s">
        <v>20</v>
      </c>
      <c r="E16" s="444"/>
      <c r="F16" s="444"/>
      <c r="G16" s="444"/>
      <c r="H16" s="445"/>
    </row>
    <row r="17" spans="2:37" ht="97.5" customHeight="1" x14ac:dyDescent="0.25">
      <c r="B17" s="30"/>
      <c r="C17" s="85" t="s">
        <v>21</v>
      </c>
      <c r="D17" s="443" t="s">
        <v>22</v>
      </c>
      <c r="E17" s="444"/>
      <c r="F17" s="444"/>
      <c r="G17" s="444"/>
      <c r="H17" s="445"/>
    </row>
    <row r="18" spans="2:37" ht="78" customHeight="1" x14ac:dyDescent="0.25">
      <c r="B18" s="30"/>
      <c r="C18" s="85" t="s">
        <v>23</v>
      </c>
      <c r="D18" s="443" t="s">
        <v>83</v>
      </c>
      <c r="E18" s="444"/>
      <c r="F18" s="444"/>
      <c r="G18" s="444"/>
      <c r="H18" s="445"/>
    </row>
    <row r="19" spans="2:37" ht="59.25" customHeight="1" thickBot="1" x14ac:dyDescent="0.3">
      <c r="B19" s="14"/>
      <c r="C19" s="87" t="s">
        <v>24</v>
      </c>
      <c r="D19" s="446" t="s">
        <v>72</v>
      </c>
      <c r="E19" s="446"/>
      <c r="F19" s="446"/>
      <c r="G19" s="446"/>
      <c r="H19" s="447"/>
    </row>
    <row r="20" spans="2:37" ht="16.5" thickBot="1" x14ac:dyDescent="0.3">
      <c r="B20" s="150"/>
      <c r="C20" s="88"/>
      <c r="D20" s="15"/>
      <c r="E20" s="15"/>
      <c r="F20" s="107"/>
      <c r="G20" s="48"/>
      <c r="H20" s="376"/>
    </row>
    <row r="21" spans="2:37" ht="56.25" x14ac:dyDescent="0.25">
      <c r="B21" s="12" t="s">
        <v>25</v>
      </c>
      <c r="C21" s="89" t="s">
        <v>51</v>
      </c>
      <c r="D21" s="16" t="s">
        <v>26</v>
      </c>
      <c r="E21" s="16" t="s">
        <v>27</v>
      </c>
      <c r="F21" s="108" t="s">
        <v>28</v>
      </c>
      <c r="G21" s="49" t="s">
        <v>29</v>
      </c>
      <c r="H21" s="17" t="s">
        <v>30</v>
      </c>
    </row>
    <row r="22" spans="2:37" ht="18.75" x14ac:dyDescent="0.25">
      <c r="B22" s="13">
        <v>1</v>
      </c>
      <c r="C22" s="124">
        <v>2</v>
      </c>
      <c r="D22" s="125">
        <v>3</v>
      </c>
      <c r="E22" s="125">
        <v>4</v>
      </c>
      <c r="F22" s="126">
        <v>5</v>
      </c>
      <c r="G22" s="127">
        <v>6</v>
      </c>
      <c r="H22" s="128">
        <v>7</v>
      </c>
    </row>
    <row r="23" spans="2:37" ht="20.25" customHeight="1" x14ac:dyDescent="0.25">
      <c r="B23" s="13"/>
      <c r="C23" s="129"/>
      <c r="D23" s="133" t="s">
        <v>31</v>
      </c>
      <c r="E23" s="134"/>
      <c r="F23" s="130"/>
      <c r="G23" s="190"/>
      <c r="H23" s="191"/>
    </row>
    <row r="24" spans="2:37" ht="20.25" customHeight="1" x14ac:dyDescent="0.35">
      <c r="B24" s="37">
        <v>1</v>
      </c>
      <c r="C24" s="90" t="s">
        <v>62</v>
      </c>
      <c r="D24" s="80" t="s">
        <v>32</v>
      </c>
      <c r="E24" s="39" t="s">
        <v>33</v>
      </c>
      <c r="F24" s="109">
        <v>1</v>
      </c>
      <c r="G24" s="57"/>
      <c r="H24" s="38">
        <f t="shared" ref="H24:H29" si="0">F24*G24</f>
        <v>0</v>
      </c>
    </row>
    <row r="25" spans="2:37" ht="36" customHeight="1" x14ac:dyDescent="0.35">
      <c r="B25" s="28">
        <v>2</v>
      </c>
      <c r="C25" s="85" t="s">
        <v>52</v>
      </c>
      <c r="D25" s="45" t="s">
        <v>34</v>
      </c>
      <c r="E25" s="29" t="s">
        <v>33</v>
      </c>
      <c r="F25" s="110">
        <v>1</v>
      </c>
      <c r="G25" s="56"/>
      <c r="H25" s="20">
        <f t="shared" si="0"/>
        <v>0</v>
      </c>
    </row>
    <row r="26" spans="2:37" ht="22.5" customHeight="1" x14ac:dyDescent="0.35">
      <c r="B26" s="28">
        <v>3</v>
      </c>
      <c r="C26" s="92" t="s">
        <v>63</v>
      </c>
      <c r="D26" s="19" t="s">
        <v>35</v>
      </c>
      <c r="E26" s="29" t="s">
        <v>33</v>
      </c>
      <c r="F26" s="110">
        <v>1</v>
      </c>
      <c r="G26" s="56"/>
      <c r="H26" s="20">
        <f t="shared" si="0"/>
        <v>0</v>
      </c>
    </row>
    <row r="27" spans="2:37" ht="36" customHeight="1" x14ac:dyDescent="0.35">
      <c r="B27" s="28">
        <v>4</v>
      </c>
      <c r="C27" s="92" t="s">
        <v>64</v>
      </c>
      <c r="D27" s="19" t="s">
        <v>54</v>
      </c>
      <c r="E27" s="29" t="s">
        <v>33</v>
      </c>
      <c r="F27" s="110">
        <v>1</v>
      </c>
      <c r="G27" s="56"/>
      <c r="H27" s="20">
        <f t="shared" si="0"/>
        <v>0</v>
      </c>
    </row>
    <row r="28" spans="2:37" ht="57" customHeight="1" x14ac:dyDescent="0.35">
      <c r="B28" s="28">
        <v>5</v>
      </c>
      <c r="C28" s="92" t="s">
        <v>65</v>
      </c>
      <c r="D28" s="19" t="s">
        <v>56</v>
      </c>
      <c r="E28" s="29" t="s">
        <v>33</v>
      </c>
      <c r="F28" s="110">
        <v>1</v>
      </c>
      <c r="G28" s="56"/>
      <c r="H28" s="20">
        <f t="shared" si="0"/>
        <v>0</v>
      </c>
    </row>
    <row r="29" spans="2:37" ht="36.75" customHeight="1" thickBot="1" x14ac:dyDescent="0.4">
      <c r="B29" s="50">
        <v>6</v>
      </c>
      <c r="C29" s="93">
        <v>14</v>
      </c>
      <c r="D29" s="51" t="s">
        <v>73</v>
      </c>
      <c r="E29" s="52" t="s">
        <v>33</v>
      </c>
      <c r="F29" s="111">
        <v>1</v>
      </c>
      <c r="G29" s="44"/>
      <c r="H29" s="53">
        <f t="shared" si="0"/>
        <v>0</v>
      </c>
    </row>
    <row r="30" spans="2:37" ht="18" customHeight="1" thickBot="1" x14ac:dyDescent="0.3">
      <c r="B30" s="54"/>
      <c r="C30" s="94"/>
      <c r="D30" s="433" t="s">
        <v>53</v>
      </c>
      <c r="E30" s="433"/>
      <c r="F30" s="433"/>
      <c r="G30" s="442"/>
      <c r="H30" s="55">
        <f>SUM(H24:H29)</f>
        <v>0</v>
      </c>
    </row>
    <row r="31" spans="2:37" s="1" customFormat="1" ht="19.149999999999999" customHeight="1" thickBot="1" x14ac:dyDescent="0.3">
      <c r="B31" s="482" t="s">
        <v>224</v>
      </c>
      <c r="C31" s="483"/>
      <c r="D31" s="483"/>
      <c r="E31" s="483"/>
      <c r="F31" s="483"/>
      <c r="G31" s="483"/>
      <c r="H31" s="484"/>
    </row>
    <row r="32" spans="2:37" s="3" customFormat="1" ht="18.75" x14ac:dyDescent="0.25">
      <c r="B32" s="192"/>
      <c r="C32" s="193"/>
      <c r="D32" s="135" t="s">
        <v>36</v>
      </c>
      <c r="E32" s="194"/>
      <c r="F32" s="195"/>
      <c r="G32" s="196"/>
      <c r="H32" s="197"/>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s="156" customFormat="1" ht="18" customHeight="1" x14ac:dyDescent="0.35">
      <c r="B33" s="37">
        <v>7</v>
      </c>
      <c r="C33" s="90" t="s">
        <v>66</v>
      </c>
      <c r="D33" s="31" t="s">
        <v>88</v>
      </c>
      <c r="E33" s="198" t="s">
        <v>37</v>
      </c>
      <c r="F33" s="109">
        <v>0.218</v>
      </c>
      <c r="G33" s="57"/>
      <c r="H33" s="38">
        <f>F33*G33</f>
        <v>0</v>
      </c>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row>
    <row r="34" spans="1:37" s="8" customFormat="1" ht="33.6" customHeight="1" thickBot="1" x14ac:dyDescent="0.4">
      <c r="A34" s="7"/>
      <c r="B34" s="28">
        <v>8</v>
      </c>
      <c r="C34" s="249" t="s">
        <v>116</v>
      </c>
      <c r="D34" s="4" t="s">
        <v>117</v>
      </c>
      <c r="E34" s="199" t="s">
        <v>38</v>
      </c>
      <c r="F34" s="255">
        <v>218</v>
      </c>
      <c r="G34" s="250"/>
      <c r="H34" s="20">
        <f>F34*G34</f>
        <v>0</v>
      </c>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7" s="3" customFormat="1" ht="19.899999999999999" customHeight="1" thickBot="1" x14ac:dyDescent="0.4">
      <c r="B35" s="448" t="s">
        <v>42</v>
      </c>
      <c r="C35" s="449"/>
      <c r="D35" s="449"/>
      <c r="E35" s="449"/>
      <c r="F35" s="449"/>
      <c r="G35" s="450"/>
      <c r="H35" s="58">
        <f>SUM(H33:H34)</f>
        <v>0</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s="3" customFormat="1" ht="16.149999999999999" customHeight="1" x14ac:dyDescent="0.35">
      <c r="B36" s="141"/>
      <c r="C36" s="140"/>
      <c r="D36" s="139" t="s">
        <v>93</v>
      </c>
      <c r="E36" s="157"/>
      <c r="F36" s="136"/>
      <c r="G36" s="138"/>
      <c r="H36" s="137"/>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s="156" customFormat="1" ht="77.45" customHeight="1" x14ac:dyDescent="0.35">
      <c r="B37" s="261">
        <v>9</v>
      </c>
      <c r="C37" s="92" t="s">
        <v>67</v>
      </c>
      <c r="D37" s="4" t="s">
        <v>119</v>
      </c>
      <c r="E37" s="199" t="s">
        <v>40</v>
      </c>
      <c r="F37" s="110">
        <v>441</v>
      </c>
      <c r="G37" s="56"/>
      <c r="H37" s="20">
        <f t="shared" ref="H37:H42" si="1">F37*G37</f>
        <v>0</v>
      </c>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row>
    <row r="38" spans="1:37" s="156" customFormat="1" ht="77.45" customHeight="1" x14ac:dyDescent="0.35">
      <c r="B38" s="28">
        <v>10</v>
      </c>
      <c r="C38" s="92" t="s">
        <v>67</v>
      </c>
      <c r="D38" s="4" t="s">
        <v>225</v>
      </c>
      <c r="E38" s="199" t="s">
        <v>40</v>
      </c>
      <c r="F38" s="110">
        <v>437</v>
      </c>
      <c r="G38" s="56"/>
      <c r="H38" s="20">
        <f t="shared" si="1"/>
        <v>0</v>
      </c>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row>
    <row r="39" spans="1:37" s="156" customFormat="1" ht="37.5" x14ac:dyDescent="0.35">
      <c r="B39" s="261">
        <v>11</v>
      </c>
      <c r="C39" s="90" t="s">
        <v>226</v>
      </c>
      <c r="D39" s="4" t="s">
        <v>227</v>
      </c>
      <c r="E39" s="199" t="s">
        <v>40</v>
      </c>
      <c r="F39" s="269">
        <v>27</v>
      </c>
      <c r="G39" s="56"/>
      <c r="H39" s="20">
        <f t="shared" si="1"/>
        <v>0</v>
      </c>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row>
    <row r="40" spans="1:37" s="156" customFormat="1" ht="18.75" x14ac:dyDescent="0.35">
      <c r="B40" s="28">
        <v>12</v>
      </c>
      <c r="C40" s="90" t="s">
        <v>68</v>
      </c>
      <c r="D40" s="4" t="s">
        <v>78</v>
      </c>
      <c r="E40" s="199" t="s">
        <v>39</v>
      </c>
      <c r="F40" s="110">
        <v>2060</v>
      </c>
      <c r="G40" s="56"/>
      <c r="H40" s="42">
        <f t="shared" si="1"/>
        <v>0</v>
      </c>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row>
    <row r="41" spans="1:37" s="156" customFormat="1" ht="48.75" customHeight="1" x14ac:dyDescent="0.35">
      <c r="B41" s="28">
        <v>13</v>
      </c>
      <c r="C41" s="90" t="s">
        <v>229</v>
      </c>
      <c r="D41" s="4" t="s">
        <v>230</v>
      </c>
      <c r="E41" s="199" t="s">
        <v>39</v>
      </c>
      <c r="F41" s="110">
        <v>212</v>
      </c>
      <c r="G41" s="270"/>
      <c r="H41" s="20">
        <f t="shared" si="1"/>
        <v>0</v>
      </c>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row>
    <row r="42" spans="1:37" s="156" customFormat="1" ht="38.25" thickBot="1" x14ac:dyDescent="0.4">
      <c r="B42" s="261">
        <v>14</v>
      </c>
      <c r="C42" s="90"/>
      <c r="D42" s="4" t="s">
        <v>228</v>
      </c>
      <c r="E42" s="268" t="s">
        <v>39</v>
      </c>
      <c r="F42" s="269">
        <v>80</v>
      </c>
      <c r="G42" s="56"/>
      <c r="H42" s="20">
        <f t="shared" si="1"/>
        <v>0</v>
      </c>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row>
    <row r="43" spans="1:37" s="3" customFormat="1" ht="19.5" customHeight="1" thickBot="1" x14ac:dyDescent="0.4">
      <c r="B43" s="448" t="s">
        <v>43</v>
      </c>
      <c r="C43" s="449"/>
      <c r="D43" s="449"/>
      <c r="E43" s="449"/>
      <c r="F43" s="449"/>
      <c r="G43" s="450"/>
      <c r="H43" s="58">
        <f>SUM(H37:H42)</f>
        <v>0</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s="3" customFormat="1" ht="21.75" customHeight="1" x14ac:dyDescent="0.35">
      <c r="B44" s="164"/>
      <c r="C44" s="165"/>
      <c r="D44" s="135" t="s">
        <v>44</v>
      </c>
      <c r="E44" s="142"/>
      <c r="F44" s="166"/>
      <c r="G44" s="167"/>
      <c r="H44" s="137"/>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s="156" customFormat="1" ht="72" customHeight="1" x14ac:dyDescent="0.35">
      <c r="B45" s="37">
        <v>15</v>
      </c>
      <c r="C45" s="90" t="s">
        <v>69</v>
      </c>
      <c r="D45" s="31" t="s">
        <v>94</v>
      </c>
      <c r="E45" s="198" t="s">
        <v>40</v>
      </c>
      <c r="F45" s="109">
        <v>580</v>
      </c>
      <c r="G45" s="57"/>
      <c r="H45" s="42">
        <f t="shared" ref="H45:H50" si="2">F45*G45</f>
        <v>0</v>
      </c>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row>
    <row r="46" spans="1:37" s="160" customFormat="1" ht="56.25" x14ac:dyDescent="0.35">
      <c r="A46" s="168"/>
      <c r="B46" s="278">
        <v>16</v>
      </c>
      <c r="C46" s="279" t="s">
        <v>146</v>
      </c>
      <c r="D46" s="99" t="s">
        <v>147</v>
      </c>
      <c r="E46" s="280" t="s">
        <v>39</v>
      </c>
      <c r="F46" s="281">
        <v>1204</v>
      </c>
      <c r="G46" s="275"/>
      <c r="H46" s="397">
        <f t="shared" si="2"/>
        <v>0</v>
      </c>
    </row>
    <row r="47" spans="1:37" s="156" customFormat="1" ht="39.75" customHeight="1" x14ac:dyDescent="0.35">
      <c r="B47" s="271">
        <v>17</v>
      </c>
      <c r="C47" s="92" t="s">
        <v>82</v>
      </c>
      <c r="D47" s="4" t="s">
        <v>231</v>
      </c>
      <c r="E47" s="199" t="s">
        <v>39</v>
      </c>
      <c r="F47" s="110">
        <v>1204</v>
      </c>
      <c r="G47" s="56"/>
      <c r="H47" s="20">
        <f t="shared" si="2"/>
        <v>0</v>
      </c>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row>
    <row r="48" spans="1:37" s="160" customFormat="1" ht="49.15" customHeight="1" x14ac:dyDescent="0.35">
      <c r="B48" s="37">
        <v>18</v>
      </c>
      <c r="C48" s="92" t="s">
        <v>84</v>
      </c>
      <c r="D48" s="4" t="s">
        <v>95</v>
      </c>
      <c r="E48" s="199" t="s">
        <v>38</v>
      </c>
      <c r="F48" s="274">
        <v>436</v>
      </c>
      <c r="G48" s="276"/>
      <c r="H48" s="20">
        <f t="shared" si="2"/>
        <v>0</v>
      </c>
    </row>
    <row r="49" spans="1:37" s="160" customFormat="1" ht="49.15" customHeight="1" x14ac:dyDescent="0.35">
      <c r="B49" s="271">
        <v>19</v>
      </c>
      <c r="C49" s="92" t="s">
        <v>84</v>
      </c>
      <c r="D49" s="4" t="s">
        <v>232</v>
      </c>
      <c r="E49" s="199" t="s">
        <v>38</v>
      </c>
      <c r="F49" s="274">
        <v>434</v>
      </c>
      <c r="G49" s="276"/>
      <c r="H49" s="20">
        <f t="shared" si="2"/>
        <v>0</v>
      </c>
    </row>
    <row r="50" spans="1:37" s="155" customFormat="1" ht="61.5" customHeight="1" thickBot="1" x14ac:dyDescent="0.4">
      <c r="B50" s="28">
        <v>20</v>
      </c>
      <c r="C50" s="92" t="s">
        <v>81</v>
      </c>
      <c r="D50" s="4" t="s">
        <v>96</v>
      </c>
      <c r="E50" s="199" t="s">
        <v>39</v>
      </c>
      <c r="F50" s="274">
        <v>648</v>
      </c>
      <c r="G50" s="276"/>
      <c r="H50" s="20">
        <f t="shared" si="2"/>
        <v>0</v>
      </c>
    </row>
    <row r="51" spans="1:37" s="3" customFormat="1" ht="21.75" customHeight="1" thickBot="1" x14ac:dyDescent="0.4">
      <c r="B51" s="448" t="s">
        <v>45</v>
      </c>
      <c r="C51" s="449"/>
      <c r="D51" s="449"/>
      <c r="E51" s="449"/>
      <c r="F51" s="449"/>
      <c r="G51" s="450"/>
      <c r="H51" s="33">
        <f>SUM(H45:H50)</f>
        <v>0</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s="3" customFormat="1" ht="21.75" customHeight="1" x14ac:dyDescent="0.35">
      <c r="B52" s="164"/>
      <c r="C52" s="165"/>
      <c r="D52" s="135" t="s">
        <v>150</v>
      </c>
      <c r="E52" s="142"/>
      <c r="F52" s="166"/>
      <c r="G52" s="167"/>
      <c r="H52" s="137"/>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s="172" customFormat="1" ht="19.5" customHeight="1" x14ac:dyDescent="0.25">
      <c r="B53" s="338"/>
      <c r="C53" s="217"/>
      <c r="D53" s="176" t="s">
        <v>199</v>
      </c>
      <c r="E53" s="286"/>
      <c r="F53" s="287"/>
      <c r="G53" s="288"/>
      <c r="H53" s="348"/>
    </row>
    <row r="54" spans="1:37" s="156" customFormat="1" ht="18.75" x14ac:dyDescent="0.35">
      <c r="B54" s="37">
        <v>21</v>
      </c>
      <c r="C54" s="90"/>
      <c r="D54" s="4" t="s">
        <v>240</v>
      </c>
      <c r="E54" s="198" t="s">
        <v>38</v>
      </c>
      <c r="F54" s="109">
        <v>233.22</v>
      </c>
      <c r="G54" s="57"/>
      <c r="H54" s="42">
        <f t="shared" ref="H54" si="3">F54*G54</f>
        <v>0</v>
      </c>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row>
    <row r="55" spans="1:37" s="160" customFormat="1" ht="37.5" x14ac:dyDescent="0.35">
      <c r="A55" s="168"/>
      <c r="B55" s="278">
        <v>22</v>
      </c>
      <c r="C55" s="279"/>
      <c r="D55" s="4" t="s">
        <v>233</v>
      </c>
      <c r="E55" s="199" t="s">
        <v>40</v>
      </c>
      <c r="F55" s="274">
        <v>5</v>
      </c>
      <c r="G55" s="276"/>
      <c r="H55" s="20">
        <f>F55*G55</f>
        <v>0</v>
      </c>
    </row>
    <row r="56" spans="1:37" s="156" customFormat="1" ht="51.75" customHeight="1" x14ac:dyDescent="0.35">
      <c r="B56" s="271">
        <v>23</v>
      </c>
      <c r="C56" s="92"/>
      <c r="D56" s="4" t="s">
        <v>243</v>
      </c>
      <c r="E56" s="199"/>
      <c r="F56" s="274"/>
      <c r="G56" s="276"/>
      <c r="H56" s="20"/>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row>
    <row r="57" spans="1:37" s="160" customFormat="1" ht="18.75" x14ac:dyDescent="0.35">
      <c r="B57" s="37">
        <v>23.1</v>
      </c>
      <c r="C57" s="92"/>
      <c r="D57" s="4" t="s">
        <v>234</v>
      </c>
      <c r="E57" s="199" t="s">
        <v>40</v>
      </c>
      <c r="F57" s="274">
        <v>236.42</v>
      </c>
      <c r="G57" s="276"/>
      <c r="H57" s="20">
        <f t="shared" ref="H57:H66" si="4">F57*G57</f>
        <v>0</v>
      </c>
    </row>
    <row r="58" spans="1:37" s="160" customFormat="1" ht="18.75" x14ac:dyDescent="0.35">
      <c r="B58" s="271">
        <v>23.2</v>
      </c>
      <c r="C58" s="92"/>
      <c r="D58" s="4" t="s">
        <v>235</v>
      </c>
      <c r="E58" s="199" t="s">
        <v>40</v>
      </c>
      <c r="F58" s="274">
        <v>47.28</v>
      </c>
      <c r="G58" s="276"/>
      <c r="H58" s="20">
        <f t="shared" si="4"/>
        <v>0</v>
      </c>
    </row>
    <row r="59" spans="1:37" s="155" customFormat="1" ht="61.5" customHeight="1" x14ac:dyDescent="0.35">
      <c r="B59" s="28">
        <v>24</v>
      </c>
      <c r="C59" s="92"/>
      <c r="D59" s="4" t="s">
        <v>236</v>
      </c>
      <c r="E59" s="199" t="s">
        <v>241</v>
      </c>
      <c r="F59" s="274">
        <v>5</v>
      </c>
      <c r="G59" s="276"/>
      <c r="H59" s="20">
        <f>F59*G59</f>
        <v>0</v>
      </c>
    </row>
    <row r="60" spans="1:37" s="160" customFormat="1" ht="49.15" customHeight="1" x14ac:dyDescent="0.35">
      <c r="B60" s="37">
        <v>25</v>
      </c>
      <c r="C60" s="92"/>
      <c r="D60" s="4" t="s">
        <v>237</v>
      </c>
      <c r="E60" s="199" t="s">
        <v>39</v>
      </c>
      <c r="F60" s="274">
        <v>235.59</v>
      </c>
      <c r="G60" s="276"/>
      <c r="H60" s="20">
        <f t="shared" si="4"/>
        <v>0</v>
      </c>
    </row>
    <row r="61" spans="1:37" s="160" customFormat="1" ht="56.25" customHeight="1" x14ac:dyDescent="0.35">
      <c r="B61" s="271">
        <v>26</v>
      </c>
      <c r="C61" s="92"/>
      <c r="D61" s="4" t="s">
        <v>238</v>
      </c>
      <c r="E61" s="199" t="s">
        <v>40</v>
      </c>
      <c r="F61" s="274">
        <v>23.56</v>
      </c>
      <c r="G61" s="276"/>
      <c r="H61" s="20">
        <f t="shared" si="4"/>
        <v>0</v>
      </c>
    </row>
    <row r="62" spans="1:37" s="160" customFormat="1" ht="54" customHeight="1" x14ac:dyDescent="0.35">
      <c r="B62" s="271">
        <v>27</v>
      </c>
      <c r="C62" s="92"/>
      <c r="D62" s="4" t="s">
        <v>244</v>
      </c>
      <c r="E62" s="199" t="s">
        <v>40</v>
      </c>
      <c r="F62" s="274">
        <v>122.29</v>
      </c>
      <c r="G62" s="276"/>
      <c r="H62" s="20">
        <f t="shared" si="4"/>
        <v>0</v>
      </c>
    </row>
    <row r="63" spans="1:37" s="160" customFormat="1" ht="49.15" customHeight="1" x14ac:dyDescent="0.35">
      <c r="B63" s="271">
        <v>28</v>
      </c>
      <c r="C63" s="92"/>
      <c r="D63" s="4" t="s">
        <v>239</v>
      </c>
      <c r="E63" s="199" t="s">
        <v>38</v>
      </c>
      <c r="F63" s="274">
        <v>233.22</v>
      </c>
      <c r="G63" s="276"/>
      <c r="H63" s="20">
        <f>F63*G63</f>
        <v>0</v>
      </c>
    </row>
    <row r="64" spans="1:37" s="160" customFormat="1" ht="55.5" customHeight="1" x14ac:dyDescent="0.35">
      <c r="B64" s="271">
        <v>29</v>
      </c>
      <c r="C64" s="92"/>
      <c r="D64" s="4" t="s">
        <v>245</v>
      </c>
      <c r="E64" s="199" t="s">
        <v>40</v>
      </c>
      <c r="F64" s="274">
        <v>45.92</v>
      </c>
      <c r="G64" s="276"/>
      <c r="H64" s="20">
        <f>F64*G64</f>
        <v>0</v>
      </c>
    </row>
    <row r="65" spans="1:37" s="160" customFormat="1" ht="54.75" customHeight="1" x14ac:dyDescent="0.35">
      <c r="B65" s="271">
        <v>30</v>
      </c>
      <c r="C65" s="92"/>
      <c r="D65" s="4" t="s">
        <v>246</v>
      </c>
      <c r="E65" s="199" t="s">
        <v>40</v>
      </c>
      <c r="F65" s="274">
        <v>70.680000000000007</v>
      </c>
      <c r="G65" s="276"/>
      <c r="H65" s="20">
        <f t="shared" ref="H65" si="5">F65*G65</f>
        <v>0</v>
      </c>
    </row>
    <row r="66" spans="1:37" s="160" customFormat="1" ht="60" customHeight="1" thickBot="1" x14ac:dyDescent="0.4">
      <c r="B66" s="271">
        <v>31</v>
      </c>
      <c r="C66" s="92"/>
      <c r="D66" s="4" t="s">
        <v>247</v>
      </c>
      <c r="E66" s="199" t="s">
        <v>40</v>
      </c>
      <c r="F66" s="274">
        <v>249.61</v>
      </c>
      <c r="G66" s="276"/>
      <c r="H66" s="20">
        <f t="shared" si="4"/>
        <v>0</v>
      </c>
    </row>
    <row r="67" spans="1:37" s="3" customFormat="1" ht="17.25" customHeight="1" thickBot="1" x14ac:dyDescent="0.35">
      <c r="B67" s="476" t="s">
        <v>242</v>
      </c>
      <c r="C67" s="477"/>
      <c r="D67" s="477"/>
      <c r="E67" s="477"/>
      <c r="F67" s="477"/>
      <c r="G67" s="478"/>
      <c r="H67" s="33">
        <f>SUM(H54:H66)</f>
        <v>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s="172" customFormat="1" ht="19.5" customHeight="1" x14ac:dyDescent="0.25">
      <c r="B68" s="339"/>
      <c r="C68" s="217"/>
      <c r="D68" s="176" t="s">
        <v>248</v>
      </c>
      <c r="E68" s="286"/>
      <c r="F68" s="287"/>
      <c r="G68" s="288"/>
      <c r="H68" s="363"/>
      <c r="I68" s="230"/>
    </row>
    <row r="69" spans="1:37" s="156" customFormat="1" ht="93.75" x14ac:dyDescent="0.35">
      <c r="B69" s="37">
        <v>32</v>
      </c>
      <c r="C69" s="90"/>
      <c r="D69" s="4" t="s">
        <v>249</v>
      </c>
      <c r="E69" s="198"/>
      <c r="F69" s="109"/>
      <c r="G69" s="57"/>
      <c r="H69" s="42"/>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row>
    <row r="70" spans="1:37" s="160" customFormat="1" ht="18.75" x14ac:dyDescent="0.35">
      <c r="A70" s="168"/>
      <c r="B70" s="278">
        <v>32.1</v>
      </c>
      <c r="C70" s="279"/>
      <c r="D70" s="4" t="s">
        <v>250</v>
      </c>
      <c r="E70" s="199" t="s">
        <v>38</v>
      </c>
      <c r="F70" s="274">
        <v>19.760000000000002</v>
      </c>
      <c r="G70" s="276"/>
      <c r="H70" s="20">
        <f>F70*G70</f>
        <v>0</v>
      </c>
    </row>
    <row r="71" spans="1:37" s="156" customFormat="1" ht="51.75" customHeight="1" x14ac:dyDescent="0.35">
      <c r="B71" s="271">
        <v>32.200000000000003</v>
      </c>
      <c r="C71" s="92"/>
      <c r="D71" s="4" t="s">
        <v>251</v>
      </c>
      <c r="E71" s="199" t="s">
        <v>38</v>
      </c>
      <c r="F71" s="274">
        <v>110</v>
      </c>
      <c r="G71" s="276"/>
      <c r="H71" s="20">
        <f>F71*G71</f>
        <v>0</v>
      </c>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row>
    <row r="72" spans="1:37" s="160" customFormat="1" ht="18.75" x14ac:dyDescent="0.35">
      <c r="B72" s="37">
        <v>32.299999999999997</v>
      </c>
      <c r="C72" s="92"/>
      <c r="D72" s="4" t="s">
        <v>252</v>
      </c>
      <c r="E72" s="199" t="s">
        <v>38</v>
      </c>
      <c r="F72" s="274">
        <v>30</v>
      </c>
      <c r="G72" s="276"/>
      <c r="H72" s="20">
        <f>F72*G72</f>
        <v>0</v>
      </c>
    </row>
    <row r="73" spans="1:37" s="160" customFormat="1" ht="18.75" x14ac:dyDescent="0.35">
      <c r="B73" s="271">
        <v>32.4</v>
      </c>
      <c r="C73" s="92"/>
      <c r="D73" s="4" t="s">
        <v>253</v>
      </c>
      <c r="E73" s="199" t="s">
        <v>38</v>
      </c>
      <c r="F73" s="274">
        <v>73.459999999999994</v>
      </c>
      <c r="G73" s="276"/>
      <c r="H73" s="20">
        <f>F73*G73</f>
        <v>0</v>
      </c>
    </row>
    <row r="74" spans="1:37" s="155" customFormat="1" ht="79.5" customHeight="1" thickBot="1" x14ac:dyDescent="0.4">
      <c r="B74" s="28">
        <v>33</v>
      </c>
      <c r="C74" s="92"/>
      <c r="D74" s="4" t="s">
        <v>254</v>
      </c>
      <c r="E74" s="199" t="s">
        <v>38</v>
      </c>
      <c r="F74" s="274">
        <v>233.22</v>
      </c>
      <c r="G74" s="276"/>
      <c r="H74" s="20">
        <f>F74*G74</f>
        <v>0</v>
      </c>
    </row>
    <row r="75" spans="1:37" s="3" customFormat="1" ht="17.25" customHeight="1" thickBot="1" x14ac:dyDescent="0.35">
      <c r="B75" s="476" t="s">
        <v>255</v>
      </c>
      <c r="C75" s="477"/>
      <c r="D75" s="477"/>
      <c r="E75" s="477"/>
      <c r="F75" s="477"/>
      <c r="G75" s="478"/>
      <c r="H75" s="33">
        <f>SUM(H70:H74)</f>
        <v>0</v>
      </c>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s="172" customFormat="1" ht="19.5" customHeight="1" x14ac:dyDescent="0.25">
      <c r="B76" s="339"/>
      <c r="C76" s="217"/>
      <c r="D76" s="176" t="s">
        <v>256</v>
      </c>
      <c r="E76" s="286"/>
      <c r="F76" s="287"/>
      <c r="G76" s="288"/>
      <c r="H76" s="340"/>
      <c r="I76" s="230"/>
    </row>
    <row r="77" spans="1:37" s="156" customFormat="1" ht="56.25" x14ac:dyDescent="0.35">
      <c r="B77" s="37">
        <v>34</v>
      </c>
      <c r="C77" s="90"/>
      <c r="D77" s="4" t="s">
        <v>272</v>
      </c>
      <c r="E77" s="199" t="s">
        <v>41</v>
      </c>
      <c r="F77" s="274">
        <v>9</v>
      </c>
      <c r="G77" s="276"/>
      <c r="H77" s="20">
        <f>F77*G77</f>
        <v>0</v>
      </c>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row>
    <row r="78" spans="1:37" s="160" customFormat="1" ht="75" x14ac:dyDescent="0.35">
      <c r="A78" s="168"/>
      <c r="B78" s="278">
        <v>35</v>
      </c>
      <c r="C78" s="279"/>
      <c r="D78" s="4" t="s">
        <v>257</v>
      </c>
      <c r="E78" s="199"/>
      <c r="F78" s="274"/>
      <c r="G78" s="276"/>
      <c r="H78" s="20"/>
    </row>
    <row r="79" spans="1:37" s="156" customFormat="1" ht="51.75" customHeight="1" x14ac:dyDescent="0.35">
      <c r="B79" s="271">
        <v>35.1</v>
      </c>
      <c r="C79" s="92"/>
      <c r="D79" s="4" t="s">
        <v>258</v>
      </c>
      <c r="E79" s="199" t="s">
        <v>41</v>
      </c>
      <c r="F79" s="274">
        <v>1</v>
      </c>
      <c r="G79" s="276"/>
      <c r="H79" s="20">
        <f>F79*G79</f>
        <v>0</v>
      </c>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row>
    <row r="80" spans="1:37" s="160" customFormat="1" ht="18.75" x14ac:dyDescent="0.35">
      <c r="B80" s="37">
        <v>35.200000000000003</v>
      </c>
      <c r="C80" s="92"/>
      <c r="D80" s="4" t="s">
        <v>259</v>
      </c>
      <c r="E80" s="199" t="s">
        <v>41</v>
      </c>
      <c r="F80" s="274">
        <v>10</v>
      </c>
      <c r="G80" s="276"/>
      <c r="H80" s="20">
        <f t="shared" ref="H80:H81" si="6">F80*G80</f>
        <v>0</v>
      </c>
    </row>
    <row r="81" spans="1:37" s="160" customFormat="1" ht="18.75" x14ac:dyDescent="0.35">
      <c r="B81" s="271">
        <v>35.299999999999997</v>
      </c>
      <c r="C81" s="92"/>
      <c r="D81" s="4" t="s">
        <v>260</v>
      </c>
      <c r="E81" s="199" t="s">
        <v>41</v>
      </c>
      <c r="F81" s="274">
        <v>9</v>
      </c>
      <c r="G81" s="276"/>
      <c r="H81" s="20">
        <f t="shared" si="6"/>
        <v>0</v>
      </c>
    </row>
    <row r="82" spans="1:37" s="155" customFormat="1" ht="134.25" x14ac:dyDescent="0.35">
      <c r="A82" s="226"/>
      <c r="B82" s="218"/>
      <c r="C82" s="341"/>
      <c r="D82" s="342" t="s">
        <v>375</v>
      </c>
      <c r="E82" s="343" t="s">
        <v>40</v>
      </c>
      <c r="F82" s="344">
        <v>3.44</v>
      </c>
      <c r="G82" s="345"/>
      <c r="H82" s="346"/>
    </row>
    <row r="83" spans="1:37" s="160" customFormat="1" ht="75" x14ac:dyDescent="0.35">
      <c r="A83" s="225"/>
      <c r="B83" s="218"/>
      <c r="C83" s="341"/>
      <c r="D83" s="342" t="s">
        <v>261</v>
      </c>
      <c r="E83" s="343" t="s">
        <v>40</v>
      </c>
      <c r="F83" s="344">
        <f>1.4*1.4*0.1</f>
        <v>0.19599999999999998</v>
      </c>
      <c r="G83" s="345"/>
      <c r="H83" s="346"/>
    </row>
    <row r="84" spans="1:37" s="160" customFormat="1" ht="56.25" customHeight="1" x14ac:dyDescent="0.35">
      <c r="A84" s="225"/>
      <c r="B84" s="219"/>
      <c r="C84" s="341"/>
      <c r="D84" s="342" t="s">
        <v>262</v>
      </c>
      <c r="E84" s="343" t="s">
        <v>39</v>
      </c>
      <c r="F84" s="344">
        <v>1.03</v>
      </c>
      <c r="G84" s="345"/>
      <c r="H84" s="346"/>
    </row>
    <row r="85" spans="1:37" s="160" customFormat="1" ht="54" customHeight="1" x14ac:dyDescent="0.35">
      <c r="A85" s="225"/>
      <c r="B85" s="219"/>
      <c r="C85" s="341"/>
      <c r="D85" s="342" t="s">
        <v>263</v>
      </c>
      <c r="E85" s="343" t="s">
        <v>40</v>
      </c>
      <c r="F85" s="344">
        <f>F82-F84</f>
        <v>2.41</v>
      </c>
      <c r="G85" s="345"/>
      <c r="H85" s="346"/>
    </row>
    <row r="86" spans="1:37" s="160" customFormat="1" ht="56.25" customHeight="1" x14ac:dyDescent="0.35">
      <c r="A86" s="225"/>
      <c r="B86" s="219"/>
      <c r="C86" s="341"/>
      <c r="D86" s="342" t="s">
        <v>264</v>
      </c>
      <c r="E86" s="343" t="s">
        <v>40</v>
      </c>
      <c r="F86" s="344">
        <v>0.18</v>
      </c>
      <c r="G86" s="345"/>
      <c r="H86" s="346"/>
    </row>
    <row r="87" spans="1:37" s="160" customFormat="1" ht="55.5" customHeight="1" x14ac:dyDescent="0.35">
      <c r="A87" s="225"/>
      <c r="B87" s="219"/>
      <c r="C87" s="341"/>
      <c r="D87" s="342" t="s">
        <v>376</v>
      </c>
      <c r="E87" s="343" t="s">
        <v>40</v>
      </c>
      <c r="F87" s="344">
        <v>1.24</v>
      </c>
      <c r="G87" s="345"/>
      <c r="H87" s="346"/>
    </row>
    <row r="88" spans="1:37" s="160" customFormat="1" ht="54.75" customHeight="1" x14ac:dyDescent="0.35">
      <c r="A88" s="225"/>
      <c r="B88" s="219"/>
      <c r="C88" s="341"/>
      <c r="D88" s="342" t="s">
        <v>265</v>
      </c>
      <c r="E88" s="343" t="s">
        <v>41</v>
      </c>
      <c r="F88" s="344">
        <v>1</v>
      </c>
      <c r="G88" s="345"/>
      <c r="H88" s="346"/>
    </row>
    <row r="89" spans="1:37" s="160" customFormat="1" ht="60" customHeight="1" x14ac:dyDescent="0.35">
      <c r="A89" s="225"/>
      <c r="B89" s="219"/>
      <c r="C89" s="341"/>
      <c r="D89" s="342" t="s">
        <v>266</v>
      </c>
      <c r="E89" s="343" t="s">
        <v>41</v>
      </c>
      <c r="F89" s="344">
        <v>5</v>
      </c>
      <c r="G89" s="345"/>
      <c r="H89" s="346"/>
    </row>
    <row r="90" spans="1:37" s="160" customFormat="1" ht="37.5" x14ac:dyDescent="0.35">
      <c r="A90" s="225"/>
      <c r="B90" s="218"/>
      <c r="C90" s="341"/>
      <c r="D90" s="342" t="s">
        <v>267</v>
      </c>
      <c r="E90" s="343" t="s">
        <v>269</v>
      </c>
      <c r="F90" s="344">
        <v>19.420000000000002</v>
      </c>
      <c r="G90" s="345"/>
      <c r="H90" s="346"/>
    </row>
    <row r="91" spans="1:37" s="160" customFormat="1" ht="56.25" customHeight="1" thickBot="1" x14ac:dyDescent="0.4">
      <c r="A91" s="225"/>
      <c r="B91" s="219"/>
      <c r="C91" s="341"/>
      <c r="D91" s="342" t="s">
        <v>268</v>
      </c>
      <c r="E91" s="343" t="s">
        <v>270</v>
      </c>
      <c r="F91" s="344">
        <v>2</v>
      </c>
      <c r="G91" s="345"/>
      <c r="H91" s="346"/>
    </row>
    <row r="92" spans="1:37" s="3" customFormat="1" ht="17.25" customHeight="1" thickBot="1" x14ac:dyDescent="0.35">
      <c r="A92" s="227"/>
      <c r="B92" s="476" t="s">
        <v>271</v>
      </c>
      <c r="C92" s="477"/>
      <c r="D92" s="477"/>
      <c r="E92" s="477"/>
      <c r="F92" s="477"/>
      <c r="G92" s="478"/>
      <c r="H92" s="229">
        <f>SUM(H77:H91)</f>
        <v>0</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s="172" customFormat="1" ht="19.5" customHeight="1" x14ac:dyDescent="0.25">
      <c r="A93" s="179"/>
      <c r="B93" s="347"/>
      <c r="C93" s="217"/>
      <c r="D93" s="176" t="s">
        <v>273</v>
      </c>
      <c r="E93" s="286"/>
      <c r="F93" s="287"/>
      <c r="G93" s="288"/>
      <c r="H93" s="348"/>
    </row>
    <row r="94" spans="1:37" s="156" customFormat="1" ht="56.25" x14ac:dyDescent="0.35">
      <c r="A94" s="224"/>
      <c r="B94" s="349">
        <v>36</v>
      </c>
      <c r="C94" s="92"/>
      <c r="D94" s="257" t="s">
        <v>339</v>
      </c>
      <c r="E94" s="214" t="s">
        <v>41</v>
      </c>
      <c r="F94" s="350">
        <v>8</v>
      </c>
      <c r="G94" s="276"/>
      <c r="H94" s="351">
        <f>F94*G94</f>
        <v>0</v>
      </c>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row>
    <row r="95" spans="1:37" s="160" customFormat="1" ht="134.25" x14ac:dyDescent="0.35">
      <c r="A95" s="223"/>
      <c r="B95" s="352"/>
      <c r="C95" s="353"/>
      <c r="D95" s="354" t="s">
        <v>375</v>
      </c>
      <c r="E95" s="355" t="s">
        <v>40</v>
      </c>
      <c r="F95" s="356">
        <v>1.66</v>
      </c>
      <c r="G95" s="345"/>
      <c r="H95" s="357"/>
    </row>
    <row r="96" spans="1:37" s="156" customFormat="1" ht="51.75" customHeight="1" x14ac:dyDescent="0.35">
      <c r="A96" s="224"/>
      <c r="B96" s="219"/>
      <c r="C96" s="341"/>
      <c r="D96" s="342" t="s">
        <v>275</v>
      </c>
      <c r="E96" s="343" t="s">
        <v>40</v>
      </c>
      <c r="F96" s="344">
        <f>0.9*0.9*0.1</f>
        <v>8.1000000000000016E-2</v>
      </c>
      <c r="G96" s="345"/>
      <c r="H96" s="346"/>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row>
    <row r="97" spans="1:37" s="160" customFormat="1" ht="75" x14ac:dyDescent="0.35">
      <c r="A97" s="225"/>
      <c r="B97" s="218"/>
      <c r="C97" s="341"/>
      <c r="D97" s="342" t="s">
        <v>276</v>
      </c>
      <c r="E97" s="343" t="s">
        <v>40</v>
      </c>
      <c r="F97" s="344">
        <v>1.2</v>
      </c>
      <c r="G97" s="345"/>
      <c r="H97" s="346"/>
    </row>
    <row r="98" spans="1:37" s="160" customFormat="1" ht="56.25" x14ac:dyDescent="0.35">
      <c r="A98" s="225"/>
      <c r="B98" s="219"/>
      <c r="C98" s="341"/>
      <c r="D98" s="342" t="s">
        <v>263</v>
      </c>
      <c r="E98" s="343" t="s">
        <v>40</v>
      </c>
      <c r="F98" s="344">
        <f>F95-F97</f>
        <v>0.45999999999999996</v>
      </c>
      <c r="G98" s="345"/>
      <c r="H98" s="346"/>
    </row>
    <row r="99" spans="1:37" s="155" customFormat="1" ht="56.25" x14ac:dyDescent="0.35">
      <c r="A99" s="226"/>
      <c r="B99" s="218"/>
      <c r="C99" s="341"/>
      <c r="D99" s="342" t="s">
        <v>277</v>
      </c>
      <c r="E99" s="343"/>
      <c r="F99" s="344"/>
      <c r="G99" s="345"/>
      <c r="H99" s="346"/>
    </row>
    <row r="100" spans="1:37" s="160" customFormat="1" ht="18.75" x14ac:dyDescent="0.35">
      <c r="A100" s="225"/>
      <c r="B100" s="218"/>
      <c r="C100" s="341"/>
      <c r="D100" s="342" t="s">
        <v>278</v>
      </c>
      <c r="E100" s="343" t="s">
        <v>40</v>
      </c>
      <c r="F100" s="344">
        <f>(0.9*0.9-0.2^2*3.14)*0.2</f>
        <v>0.13688</v>
      </c>
      <c r="G100" s="345"/>
      <c r="H100" s="346"/>
    </row>
    <row r="101" spans="1:37" s="160" customFormat="1" ht="56.25" customHeight="1" x14ac:dyDescent="0.35">
      <c r="A101" s="225"/>
      <c r="B101" s="219"/>
      <c r="C101" s="341"/>
      <c r="D101" s="342" t="s">
        <v>279</v>
      </c>
      <c r="E101" s="343" t="s">
        <v>40</v>
      </c>
      <c r="F101" s="344">
        <f>0.7*0.7*0.1</f>
        <v>4.8999999999999995E-2</v>
      </c>
      <c r="G101" s="345"/>
      <c r="H101" s="346"/>
    </row>
    <row r="102" spans="1:37" s="160" customFormat="1" ht="56.25" customHeight="1" x14ac:dyDescent="0.35">
      <c r="A102" s="225"/>
      <c r="B102" s="219"/>
      <c r="C102" s="341"/>
      <c r="D102" s="342" t="s">
        <v>280</v>
      </c>
      <c r="E102" s="343" t="s">
        <v>40</v>
      </c>
      <c r="F102" s="344">
        <f>0.03*2</f>
        <v>0.06</v>
      </c>
      <c r="G102" s="345"/>
      <c r="H102" s="346"/>
    </row>
    <row r="103" spans="1:37" s="160" customFormat="1" ht="54.75" customHeight="1" x14ac:dyDescent="0.35">
      <c r="A103" s="225"/>
      <c r="B103" s="219"/>
      <c r="C103" s="341"/>
      <c r="D103" s="342" t="s">
        <v>281</v>
      </c>
      <c r="E103" s="343" t="s">
        <v>41</v>
      </c>
      <c r="F103" s="344">
        <v>1</v>
      </c>
      <c r="G103" s="345"/>
      <c r="H103" s="346"/>
    </row>
    <row r="104" spans="1:37" s="160" customFormat="1" ht="60" customHeight="1" x14ac:dyDescent="0.35">
      <c r="A104" s="225"/>
      <c r="B104" s="219"/>
      <c r="C104" s="341"/>
      <c r="D104" s="342" t="s">
        <v>282</v>
      </c>
      <c r="E104" s="343" t="s">
        <v>41</v>
      </c>
      <c r="F104" s="344">
        <v>2</v>
      </c>
      <c r="G104" s="345"/>
      <c r="H104" s="346"/>
    </row>
    <row r="105" spans="1:37" s="160" customFormat="1" ht="37.5" x14ac:dyDescent="0.35">
      <c r="A105" s="225"/>
      <c r="B105" s="218"/>
      <c r="C105" s="341"/>
      <c r="D105" s="342" t="s">
        <v>283</v>
      </c>
      <c r="E105" s="343" t="s">
        <v>269</v>
      </c>
      <c r="F105" s="344">
        <v>7</v>
      </c>
      <c r="G105" s="345"/>
      <c r="H105" s="346"/>
    </row>
    <row r="106" spans="1:37" s="160" customFormat="1" ht="37.5" x14ac:dyDescent="0.35">
      <c r="A106" s="225"/>
      <c r="B106" s="218"/>
      <c r="C106" s="341"/>
      <c r="D106" s="342" t="s">
        <v>284</v>
      </c>
      <c r="E106" s="343" t="s">
        <v>41</v>
      </c>
      <c r="F106" s="344">
        <v>1</v>
      </c>
      <c r="G106" s="345"/>
      <c r="H106" s="346"/>
    </row>
    <row r="107" spans="1:37" s="160" customFormat="1" ht="38.25" thickBot="1" x14ac:dyDescent="0.4">
      <c r="A107" s="225"/>
      <c r="B107" s="358"/>
      <c r="C107" s="341"/>
      <c r="D107" s="342" t="s">
        <v>285</v>
      </c>
      <c r="E107" s="343" t="s">
        <v>41</v>
      </c>
      <c r="F107" s="344">
        <v>1</v>
      </c>
      <c r="G107" s="345"/>
      <c r="H107" s="346"/>
    </row>
    <row r="108" spans="1:37" s="3" customFormat="1" ht="17.25" customHeight="1" thickBot="1" x14ac:dyDescent="0.35">
      <c r="A108" s="227"/>
      <c r="B108" s="476" t="s">
        <v>286</v>
      </c>
      <c r="C108" s="477"/>
      <c r="D108" s="477"/>
      <c r="E108" s="477"/>
      <c r="F108" s="477"/>
      <c r="G108" s="478"/>
      <c r="H108" s="229">
        <f>SUM(H94:H107)</f>
        <v>0</v>
      </c>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s="172" customFormat="1" ht="19.5" customHeight="1" x14ac:dyDescent="0.25">
      <c r="A109" s="179"/>
      <c r="B109" s="347"/>
      <c r="C109" s="217"/>
      <c r="D109" s="176" t="s">
        <v>287</v>
      </c>
      <c r="E109" s="286"/>
      <c r="F109" s="287"/>
      <c r="G109" s="288"/>
      <c r="H109" s="348"/>
    </row>
    <row r="110" spans="1:37" s="156" customFormat="1" ht="56.25" x14ac:dyDescent="0.35">
      <c r="A110" s="224"/>
      <c r="B110" s="359">
        <v>37</v>
      </c>
      <c r="C110" s="90"/>
      <c r="D110" s="4" t="s">
        <v>288</v>
      </c>
      <c r="E110" s="199" t="s">
        <v>38</v>
      </c>
      <c r="F110" s="274">
        <v>25.36</v>
      </c>
      <c r="G110" s="276"/>
      <c r="H110" s="20">
        <f>F110*G110</f>
        <v>0</v>
      </c>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row>
    <row r="111" spans="1:37" s="160" customFormat="1" ht="56.25" x14ac:dyDescent="0.35">
      <c r="A111" s="223"/>
      <c r="B111" s="360">
        <v>38</v>
      </c>
      <c r="C111" s="279"/>
      <c r="D111" s="4" t="s">
        <v>289</v>
      </c>
      <c r="E111" s="199" t="s">
        <v>39</v>
      </c>
      <c r="F111" s="274">
        <v>19.02</v>
      </c>
      <c r="G111" s="276"/>
      <c r="H111" s="20">
        <f>F111*G111</f>
        <v>0</v>
      </c>
    </row>
    <row r="112" spans="1:37" s="156" customFormat="1" ht="51.75" customHeight="1" x14ac:dyDescent="0.35">
      <c r="A112" s="224"/>
      <c r="B112" s="361">
        <v>39</v>
      </c>
      <c r="C112" s="92"/>
      <c r="D112" s="4" t="s">
        <v>290</v>
      </c>
      <c r="E112" s="199" t="s">
        <v>38</v>
      </c>
      <c r="F112" s="274">
        <v>12.68</v>
      </c>
      <c r="G112" s="276"/>
      <c r="H112" s="20">
        <f>F112*G112</f>
        <v>0</v>
      </c>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row>
    <row r="113" spans="1:37" s="160" customFormat="1" ht="57" thickBot="1" x14ac:dyDescent="0.4">
      <c r="A113" s="225"/>
      <c r="B113" s="359">
        <v>40</v>
      </c>
      <c r="C113" s="92"/>
      <c r="D113" s="4" t="s">
        <v>291</v>
      </c>
      <c r="E113" s="199" t="s">
        <v>38</v>
      </c>
      <c r="F113" s="274">
        <f>F111</f>
        <v>19.02</v>
      </c>
      <c r="G113" s="276"/>
      <c r="H113" s="20">
        <f>F113*G113</f>
        <v>0</v>
      </c>
    </row>
    <row r="114" spans="1:37" s="3" customFormat="1" ht="17.25" customHeight="1" thickBot="1" x14ac:dyDescent="0.35">
      <c r="A114" s="227"/>
      <c r="B114" s="477" t="s">
        <v>292</v>
      </c>
      <c r="C114" s="477"/>
      <c r="D114" s="477"/>
      <c r="E114" s="477"/>
      <c r="F114" s="477"/>
      <c r="G114" s="478"/>
      <c r="H114" s="33">
        <f>SUM(H110:H113)</f>
        <v>0</v>
      </c>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s="172" customFormat="1" ht="19.5" customHeight="1" x14ac:dyDescent="0.25">
      <c r="A115" s="179"/>
      <c r="B115" s="347"/>
      <c r="C115" s="217"/>
      <c r="D115" s="176" t="s">
        <v>293</v>
      </c>
      <c r="E115" s="286"/>
      <c r="F115" s="287"/>
      <c r="G115" s="288"/>
      <c r="H115" s="348"/>
    </row>
    <row r="116" spans="1:37" s="156" customFormat="1" ht="56.25" x14ac:dyDescent="0.35">
      <c r="A116" s="224"/>
      <c r="B116" s="359">
        <v>41</v>
      </c>
      <c r="C116" s="90"/>
      <c r="D116" s="4" t="s">
        <v>294</v>
      </c>
      <c r="E116" s="199" t="s">
        <v>38</v>
      </c>
      <c r="F116" s="274">
        <v>50</v>
      </c>
      <c r="G116" s="276"/>
      <c r="H116" s="20">
        <f t="shared" ref="H116:H121" si="7">F116*G116</f>
        <v>0</v>
      </c>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row>
    <row r="117" spans="1:37" s="160" customFormat="1" ht="132.75" x14ac:dyDescent="0.35">
      <c r="A117" s="223"/>
      <c r="B117" s="360">
        <v>42</v>
      </c>
      <c r="C117" s="279"/>
      <c r="D117" s="4" t="s">
        <v>377</v>
      </c>
      <c r="E117" s="199" t="s">
        <v>40</v>
      </c>
      <c r="F117" s="274">
        <v>9.85</v>
      </c>
      <c r="G117" s="276"/>
      <c r="H117" s="20">
        <f t="shared" si="7"/>
        <v>0</v>
      </c>
    </row>
    <row r="118" spans="1:37" s="156" customFormat="1" ht="75" x14ac:dyDescent="0.35">
      <c r="A118" s="224"/>
      <c r="B118" s="361">
        <v>43</v>
      </c>
      <c r="C118" s="92"/>
      <c r="D118" s="4" t="s">
        <v>295</v>
      </c>
      <c r="E118" s="199" t="s">
        <v>40</v>
      </c>
      <c r="F118" s="274">
        <v>3.17</v>
      </c>
      <c r="G118" s="276"/>
      <c r="H118" s="20">
        <f t="shared" si="7"/>
        <v>0</v>
      </c>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row>
    <row r="119" spans="1:37" s="160" customFormat="1" ht="75" x14ac:dyDescent="0.35">
      <c r="A119" s="225"/>
      <c r="B119" s="359">
        <v>44</v>
      </c>
      <c r="C119" s="92"/>
      <c r="D119" s="4" t="s">
        <v>296</v>
      </c>
      <c r="E119" s="199" t="s">
        <v>40</v>
      </c>
      <c r="F119" s="274">
        <v>0.31</v>
      </c>
      <c r="G119" s="276"/>
      <c r="H119" s="20">
        <f t="shared" si="7"/>
        <v>0</v>
      </c>
    </row>
    <row r="120" spans="1:37" s="160" customFormat="1" ht="75" x14ac:dyDescent="0.35">
      <c r="A120" s="223"/>
      <c r="B120" s="360">
        <v>45</v>
      </c>
      <c r="C120" s="279"/>
      <c r="D120" s="4" t="s">
        <v>297</v>
      </c>
      <c r="E120" s="199" t="s">
        <v>40</v>
      </c>
      <c r="F120" s="274">
        <v>2.14</v>
      </c>
      <c r="G120" s="276"/>
      <c r="H120" s="20">
        <f t="shared" si="7"/>
        <v>0</v>
      </c>
    </row>
    <row r="121" spans="1:37" s="156" customFormat="1" ht="51.75" customHeight="1" x14ac:dyDescent="0.35">
      <c r="A121" s="224"/>
      <c r="B121" s="361">
        <v>46</v>
      </c>
      <c r="C121" s="92"/>
      <c r="D121" s="4" t="s">
        <v>298</v>
      </c>
      <c r="E121" s="199" t="s">
        <v>40</v>
      </c>
      <c r="F121" s="274">
        <v>4.95</v>
      </c>
      <c r="G121" s="276"/>
      <c r="H121" s="20">
        <f t="shared" si="7"/>
        <v>0</v>
      </c>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row>
    <row r="122" spans="1:37" s="160" customFormat="1" ht="37.5" x14ac:dyDescent="0.35">
      <c r="A122" s="225"/>
      <c r="B122" s="359">
        <v>47</v>
      </c>
      <c r="C122" s="92"/>
      <c r="D122" s="4" t="s">
        <v>299</v>
      </c>
      <c r="E122" s="199" t="s">
        <v>39</v>
      </c>
      <c r="F122" s="274">
        <v>6.34</v>
      </c>
      <c r="G122" s="276"/>
      <c r="H122" s="20">
        <f t="shared" ref="H122" si="8">F122*G122</f>
        <v>0</v>
      </c>
    </row>
    <row r="123" spans="1:37" s="160" customFormat="1" ht="56.25" x14ac:dyDescent="0.35">
      <c r="A123" s="223"/>
      <c r="B123" s="360">
        <v>48</v>
      </c>
      <c r="C123" s="279"/>
      <c r="D123" s="4" t="s">
        <v>263</v>
      </c>
      <c r="E123" s="199" t="s">
        <v>40</v>
      </c>
      <c r="F123" s="274">
        <f>F117+F118-F119-F121</f>
        <v>7.7599999999999989</v>
      </c>
      <c r="G123" s="276"/>
      <c r="H123" s="20">
        <f>F123*G123</f>
        <v>0</v>
      </c>
    </row>
    <row r="124" spans="1:37" s="156" customFormat="1" ht="51.75" customHeight="1" x14ac:dyDescent="0.35">
      <c r="A124" s="224"/>
      <c r="B124" s="361">
        <v>49</v>
      </c>
      <c r="C124" s="92"/>
      <c r="D124" s="4" t="s">
        <v>300</v>
      </c>
      <c r="E124" s="199" t="s">
        <v>40</v>
      </c>
      <c r="F124" s="274">
        <v>2.77</v>
      </c>
      <c r="G124" s="276"/>
      <c r="H124" s="20">
        <f>F124*G124</f>
        <v>0</v>
      </c>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row>
    <row r="125" spans="1:37" s="156" customFormat="1" ht="51.75" customHeight="1" x14ac:dyDescent="0.35">
      <c r="A125" s="224"/>
      <c r="B125" s="361">
        <v>50</v>
      </c>
      <c r="C125" s="92"/>
      <c r="D125" s="4" t="s">
        <v>301</v>
      </c>
      <c r="E125" s="199" t="s">
        <v>40</v>
      </c>
      <c r="F125" s="274">
        <f>0.05 * 0.45 * 3.14</f>
        <v>7.0650000000000004E-2</v>
      </c>
      <c r="G125" s="276"/>
      <c r="H125" s="20">
        <f>F125*G125</f>
        <v>0</v>
      </c>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row>
    <row r="126" spans="1:37" s="160" customFormat="1" ht="57.75" x14ac:dyDescent="0.35">
      <c r="A126" s="223"/>
      <c r="B126" s="360">
        <v>51</v>
      </c>
      <c r="C126" s="279"/>
      <c r="D126" s="4" t="s">
        <v>378</v>
      </c>
      <c r="E126" s="199" t="s">
        <v>269</v>
      </c>
      <c r="F126" s="274">
        <v>125.34</v>
      </c>
      <c r="G126" s="276"/>
      <c r="H126" s="20">
        <f>F126*G126</f>
        <v>0</v>
      </c>
    </row>
    <row r="127" spans="1:37" s="156" customFormat="1" ht="51.75" customHeight="1" x14ac:dyDescent="0.35">
      <c r="A127" s="224"/>
      <c r="B127" s="361">
        <v>52</v>
      </c>
      <c r="C127" s="92"/>
      <c r="D127" s="4" t="s">
        <v>302</v>
      </c>
      <c r="E127" s="199" t="s">
        <v>269</v>
      </c>
      <c r="F127" s="274">
        <v>97.61</v>
      </c>
      <c r="G127" s="276"/>
      <c r="H127" s="20">
        <f t="shared" ref="H127" si="9">F127*G127</f>
        <v>0</v>
      </c>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row>
    <row r="128" spans="1:37" s="156" customFormat="1" ht="54.75" customHeight="1" thickBot="1" x14ac:dyDescent="0.4">
      <c r="A128" s="224"/>
      <c r="B128" s="361">
        <v>53</v>
      </c>
      <c r="C128" s="92"/>
      <c r="D128" s="4" t="s">
        <v>303</v>
      </c>
      <c r="E128" s="199" t="s">
        <v>41</v>
      </c>
      <c r="F128" s="274">
        <v>4</v>
      </c>
      <c r="G128" s="276"/>
      <c r="H128" s="53">
        <f>F128*G128</f>
        <v>0</v>
      </c>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row>
    <row r="129" spans="1:37" s="3" customFormat="1" ht="17.25" customHeight="1" thickBot="1" x14ac:dyDescent="0.35">
      <c r="A129" s="227"/>
      <c r="B129" s="477" t="s">
        <v>304</v>
      </c>
      <c r="C129" s="477"/>
      <c r="D129" s="477"/>
      <c r="E129" s="477"/>
      <c r="F129" s="477"/>
      <c r="G129" s="478"/>
      <c r="H129" s="33">
        <f>SUM(H116:H128)</f>
        <v>0</v>
      </c>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s="3" customFormat="1" ht="21.75" customHeight="1" thickBot="1" x14ac:dyDescent="0.4">
      <c r="A130" s="227"/>
      <c r="B130" s="449" t="s">
        <v>333</v>
      </c>
      <c r="C130" s="449"/>
      <c r="D130" s="449"/>
      <c r="E130" s="449"/>
      <c r="F130" s="449"/>
      <c r="G130" s="450"/>
      <c r="H130" s="33">
        <f>H67+H75+H92+H108+H114+H129</f>
        <v>0</v>
      </c>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s="3" customFormat="1" ht="21.75" customHeight="1" x14ac:dyDescent="0.35">
      <c r="A131" s="227"/>
      <c r="B131" s="228"/>
      <c r="C131" s="165"/>
      <c r="D131" s="135" t="s">
        <v>305</v>
      </c>
      <c r="E131" s="142"/>
      <c r="F131" s="166"/>
      <c r="G131" s="167"/>
      <c r="H131" s="137"/>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s="172" customFormat="1" ht="262.5" x14ac:dyDescent="0.25">
      <c r="A132" s="179"/>
      <c r="B132" s="347"/>
      <c r="C132" s="217"/>
      <c r="D132" s="4" t="s">
        <v>306</v>
      </c>
      <c r="E132" s="286"/>
      <c r="F132" s="287"/>
      <c r="G132" s="288"/>
      <c r="H132" s="363"/>
      <c r="I132" s="230"/>
    </row>
    <row r="133" spans="1:37" s="172" customFormat="1" ht="19.5" customHeight="1" x14ac:dyDescent="0.25">
      <c r="A133" s="179"/>
      <c r="B133" s="347"/>
      <c r="C133" s="217"/>
      <c r="D133" s="176" t="s">
        <v>307</v>
      </c>
      <c r="E133" s="286"/>
      <c r="F133" s="287"/>
      <c r="G133" s="288"/>
      <c r="H133" s="377"/>
    </row>
    <row r="134" spans="1:37" s="156" customFormat="1" ht="112.5" x14ac:dyDescent="0.35">
      <c r="A134" s="224"/>
      <c r="B134" s="359">
        <v>54</v>
      </c>
      <c r="C134" s="90"/>
      <c r="D134" s="4" t="s">
        <v>308</v>
      </c>
      <c r="E134" s="199" t="s">
        <v>40</v>
      </c>
      <c r="F134" s="274">
        <v>67</v>
      </c>
      <c r="G134" s="250"/>
      <c r="H134" s="362">
        <f t="shared" ref="H134:H140" si="10">G134*F134</f>
        <v>0</v>
      </c>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row>
    <row r="135" spans="1:37" s="160" customFormat="1" ht="75" x14ac:dyDescent="0.35">
      <c r="A135" s="223"/>
      <c r="B135" s="360">
        <v>55</v>
      </c>
      <c r="C135" s="279"/>
      <c r="D135" s="4" t="s">
        <v>309</v>
      </c>
      <c r="E135" s="199" t="s">
        <v>40</v>
      </c>
      <c r="F135" s="274">
        <v>3</v>
      </c>
      <c r="G135" s="250"/>
      <c r="H135" s="362">
        <f t="shared" si="10"/>
        <v>0</v>
      </c>
    </row>
    <row r="136" spans="1:37" s="156" customFormat="1" ht="51.75" customHeight="1" x14ac:dyDescent="0.35">
      <c r="A136" s="224"/>
      <c r="B136" s="361">
        <v>56</v>
      </c>
      <c r="C136" s="92"/>
      <c r="D136" s="4" t="s">
        <v>310</v>
      </c>
      <c r="E136" s="199" t="s">
        <v>40</v>
      </c>
      <c r="F136" s="274">
        <v>50</v>
      </c>
      <c r="G136" s="250"/>
      <c r="H136" s="362">
        <f t="shared" si="10"/>
        <v>0</v>
      </c>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row>
    <row r="137" spans="1:37" s="160" customFormat="1" ht="75" x14ac:dyDescent="0.35">
      <c r="A137" s="225"/>
      <c r="B137" s="359">
        <v>57</v>
      </c>
      <c r="C137" s="92"/>
      <c r="D137" s="4" t="s">
        <v>311</v>
      </c>
      <c r="E137" s="199" t="s">
        <v>40</v>
      </c>
      <c r="F137" s="274">
        <v>17</v>
      </c>
      <c r="G137" s="250"/>
      <c r="H137" s="362">
        <f t="shared" si="10"/>
        <v>0</v>
      </c>
    </row>
    <row r="138" spans="1:37" s="160" customFormat="1" ht="75" x14ac:dyDescent="0.35">
      <c r="A138" s="225"/>
      <c r="B138" s="361">
        <v>58</v>
      </c>
      <c r="C138" s="92"/>
      <c r="D138" s="4" t="s">
        <v>312</v>
      </c>
      <c r="E138" s="199" t="s">
        <v>40</v>
      </c>
      <c r="F138" s="274">
        <f>((210*0.2*0.4)+F135)*1.25</f>
        <v>24.75</v>
      </c>
      <c r="G138" s="250"/>
      <c r="H138" s="362">
        <f t="shared" si="10"/>
        <v>0</v>
      </c>
    </row>
    <row r="139" spans="1:37" s="155" customFormat="1" ht="61.5" customHeight="1" x14ac:dyDescent="0.35">
      <c r="B139" s="28">
        <v>59</v>
      </c>
      <c r="C139" s="92"/>
      <c r="D139" s="4" t="s">
        <v>313</v>
      </c>
      <c r="E139" s="199" t="s">
        <v>41</v>
      </c>
      <c r="F139" s="274">
        <v>9</v>
      </c>
      <c r="G139" s="250"/>
      <c r="H139" s="362">
        <f t="shared" si="10"/>
        <v>0</v>
      </c>
    </row>
    <row r="140" spans="1:37" s="160" customFormat="1" ht="49.15" customHeight="1" x14ac:dyDescent="0.35">
      <c r="B140" s="37">
        <v>60</v>
      </c>
      <c r="C140" s="92"/>
      <c r="D140" s="4" t="s">
        <v>314</v>
      </c>
      <c r="E140" s="199" t="s">
        <v>38</v>
      </c>
      <c r="F140" s="274">
        <v>207</v>
      </c>
      <c r="G140" s="250"/>
      <c r="H140" s="362">
        <f t="shared" si="10"/>
        <v>0</v>
      </c>
    </row>
    <row r="141" spans="1:37" s="160" customFormat="1" ht="54" customHeight="1" thickBot="1" x14ac:dyDescent="0.4">
      <c r="B141" s="271">
        <v>61</v>
      </c>
      <c r="C141" s="92"/>
      <c r="D141" s="4" t="s">
        <v>315</v>
      </c>
      <c r="E141" s="199" t="s">
        <v>38</v>
      </c>
      <c r="F141" s="274">
        <v>207</v>
      </c>
      <c r="G141" s="250"/>
      <c r="H141" s="362">
        <f>G141*F141</f>
        <v>0</v>
      </c>
    </row>
    <row r="142" spans="1:37" s="3" customFormat="1" ht="17.25" customHeight="1" thickBot="1" x14ac:dyDescent="0.35">
      <c r="B142" s="476" t="s">
        <v>316</v>
      </c>
      <c r="C142" s="477"/>
      <c r="D142" s="477"/>
      <c r="E142" s="477"/>
      <c r="F142" s="477"/>
      <c r="G142" s="478"/>
      <c r="H142" s="33">
        <f>SUM(H134:H141)</f>
        <v>0</v>
      </c>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s="172" customFormat="1" ht="19.5" customHeight="1" x14ac:dyDescent="0.25">
      <c r="A143" s="179"/>
      <c r="B143" s="347"/>
      <c r="C143" s="217"/>
      <c r="D143" s="176" t="s">
        <v>317</v>
      </c>
      <c r="E143" s="286"/>
      <c r="F143" s="287"/>
      <c r="G143" s="288"/>
      <c r="H143" s="363"/>
      <c r="I143" s="230"/>
    </row>
    <row r="144" spans="1:37" s="156" customFormat="1" ht="356.25" x14ac:dyDescent="0.35">
      <c r="B144" s="37">
        <v>62</v>
      </c>
      <c r="C144" s="90"/>
      <c r="D144" s="4" t="s">
        <v>318</v>
      </c>
      <c r="E144" s="199" t="s">
        <v>41</v>
      </c>
      <c r="F144" s="274">
        <v>9</v>
      </c>
      <c r="G144" s="250"/>
      <c r="H144" s="362">
        <f t="shared" ref="H144:H149" si="11">F144*G144</f>
        <v>0</v>
      </c>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row>
    <row r="145" spans="1:37" s="160" customFormat="1" ht="206.25" x14ac:dyDescent="0.35">
      <c r="A145" s="168"/>
      <c r="B145" s="278">
        <v>63</v>
      </c>
      <c r="C145" s="279"/>
      <c r="D145" s="4" t="s">
        <v>319</v>
      </c>
      <c r="E145" s="199" t="s">
        <v>41</v>
      </c>
      <c r="F145" s="274">
        <v>9</v>
      </c>
      <c r="G145" s="250"/>
      <c r="H145" s="362">
        <f t="shared" si="11"/>
        <v>0</v>
      </c>
    </row>
    <row r="146" spans="1:37" s="156" customFormat="1" ht="51.75" customHeight="1" x14ac:dyDescent="0.35">
      <c r="B146" s="271">
        <v>64</v>
      </c>
      <c r="C146" s="92"/>
      <c r="D146" s="4" t="s">
        <v>320</v>
      </c>
      <c r="E146" s="199" t="s">
        <v>38</v>
      </c>
      <c r="F146" s="274">
        <v>269</v>
      </c>
      <c r="G146" s="250"/>
      <c r="H146" s="362">
        <f t="shared" si="11"/>
        <v>0</v>
      </c>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row>
    <row r="147" spans="1:37" s="160" customFormat="1" ht="56.25" x14ac:dyDescent="0.35">
      <c r="B147" s="37">
        <v>65</v>
      </c>
      <c r="C147" s="92"/>
      <c r="D147" s="4" t="s">
        <v>321</v>
      </c>
      <c r="E147" s="199" t="s">
        <v>38</v>
      </c>
      <c r="F147" s="274">
        <f>F145*8</f>
        <v>72</v>
      </c>
      <c r="G147" s="250"/>
      <c r="H147" s="362">
        <f t="shared" si="11"/>
        <v>0</v>
      </c>
    </row>
    <row r="148" spans="1:37" s="160" customFormat="1" ht="75" x14ac:dyDescent="0.35">
      <c r="B148" s="271">
        <v>66</v>
      </c>
      <c r="C148" s="92"/>
      <c r="D148" s="4" t="s">
        <v>322</v>
      </c>
      <c r="E148" s="199" t="s">
        <v>38</v>
      </c>
      <c r="F148" s="274">
        <v>223</v>
      </c>
      <c r="G148" s="250"/>
      <c r="H148" s="362">
        <f t="shared" si="11"/>
        <v>0</v>
      </c>
    </row>
    <row r="149" spans="1:37" s="155" customFormat="1" ht="61.5" customHeight="1" thickBot="1" x14ac:dyDescent="0.4">
      <c r="B149" s="28">
        <v>67</v>
      </c>
      <c r="C149" s="92"/>
      <c r="D149" s="4" t="s">
        <v>323</v>
      </c>
      <c r="E149" s="199" t="s">
        <v>41</v>
      </c>
      <c r="F149" s="274">
        <v>9</v>
      </c>
      <c r="G149" s="250"/>
      <c r="H149" s="362">
        <f t="shared" si="11"/>
        <v>0</v>
      </c>
    </row>
    <row r="150" spans="1:37" s="3" customFormat="1" ht="17.25" customHeight="1" thickBot="1" x14ac:dyDescent="0.35">
      <c r="B150" s="476" t="s">
        <v>324</v>
      </c>
      <c r="C150" s="477"/>
      <c r="D150" s="477"/>
      <c r="E150" s="477"/>
      <c r="F150" s="477"/>
      <c r="G150" s="478"/>
      <c r="H150" s="33">
        <f>SUM(H144:H149)</f>
        <v>0</v>
      </c>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s="172" customFormat="1" ht="19.5" customHeight="1" x14ac:dyDescent="0.25">
      <c r="A151" s="179"/>
      <c r="B151" s="347"/>
      <c r="C151" s="217"/>
      <c r="D151" s="176" t="s">
        <v>325</v>
      </c>
      <c r="E151" s="286"/>
      <c r="F151" s="287"/>
      <c r="G151" s="288"/>
      <c r="H151" s="340"/>
    </row>
    <row r="152" spans="1:37" s="156" customFormat="1" ht="38.25" thickBot="1" x14ac:dyDescent="0.4">
      <c r="B152" s="37">
        <v>68</v>
      </c>
      <c r="C152" s="90"/>
      <c r="D152" s="4" t="s">
        <v>326</v>
      </c>
      <c r="E152" s="199" t="s">
        <v>33</v>
      </c>
      <c r="F152" s="274">
        <v>1</v>
      </c>
      <c r="G152" s="250"/>
      <c r="H152" s="362">
        <f t="shared" ref="H152" si="12">G152*F152</f>
        <v>0</v>
      </c>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row>
    <row r="153" spans="1:37" s="3" customFormat="1" ht="17.25" customHeight="1" thickBot="1" x14ac:dyDescent="0.35">
      <c r="B153" s="476" t="s">
        <v>327</v>
      </c>
      <c r="C153" s="477"/>
      <c r="D153" s="477"/>
      <c r="E153" s="477"/>
      <c r="F153" s="477"/>
      <c r="G153" s="478"/>
      <c r="H153" s="33">
        <f>SUM(H152)</f>
        <v>0</v>
      </c>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s="172" customFormat="1" ht="19.5" customHeight="1" x14ac:dyDescent="0.25">
      <c r="B154" s="339"/>
      <c r="C154" s="217"/>
      <c r="D154" s="176" t="s">
        <v>331</v>
      </c>
      <c r="E154" s="286"/>
      <c r="F154" s="287"/>
      <c r="G154" s="288"/>
      <c r="H154" s="363"/>
      <c r="I154" s="230"/>
    </row>
    <row r="155" spans="1:37" s="156" customFormat="1" ht="93.75" x14ac:dyDescent="0.35">
      <c r="B155" s="37">
        <v>69</v>
      </c>
      <c r="C155" s="90"/>
      <c r="D155" s="4" t="s">
        <v>328</v>
      </c>
      <c r="E155" s="199" t="s">
        <v>33</v>
      </c>
      <c r="F155" s="274">
        <v>1</v>
      </c>
      <c r="G155" s="250"/>
      <c r="H155" s="362">
        <f t="shared" ref="H155:H157" si="13">G155*F155</f>
        <v>0</v>
      </c>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row>
    <row r="156" spans="1:37" s="160" customFormat="1" ht="75" x14ac:dyDescent="0.35">
      <c r="A156" s="168"/>
      <c r="B156" s="278">
        <v>70</v>
      </c>
      <c r="C156" s="279"/>
      <c r="D156" s="4" t="s">
        <v>329</v>
      </c>
      <c r="E156" s="199" t="s">
        <v>33</v>
      </c>
      <c r="F156" s="274">
        <v>1</v>
      </c>
      <c r="G156" s="250"/>
      <c r="H156" s="362">
        <f t="shared" si="13"/>
        <v>0</v>
      </c>
    </row>
    <row r="157" spans="1:37" s="156" customFormat="1" ht="51.75" customHeight="1" thickBot="1" x14ac:dyDescent="0.4">
      <c r="B157" s="271">
        <v>71</v>
      </c>
      <c r="C157" s="92"/>
      <c r="D157" s="4" t="s">
        <v>330</v>
      </c>
      <c r="E157" s="199" t="s">
        <v>33</v>
      </c>
      <c r="F157" s="274">
        <v>1</v>
      </c>
      <c r="G157" s="250"/>
      <c r="H157" s="362">
        <f t="shared" si="13"/>
        <v>0</v>
      </c>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row>
    <row r="158" spans="1:37" s="3" customFormat="1" ht="17.25" customHeight="1" thickBot="1" x14ac:dyDescent="0.35">
      <c r="B158" s="476" t="s">
        <v>332</v>
      </c>
      <c r="C158" s="477"/>
      <c r="D158" s="477"/>
      <c r="E158" s="477"/>
      <c r="F158" s="477"/>
      <c r="G158" s="478"/>
      <c r="H158" s="33">
        <f>SUM(H155:H157)</f>
        <v>0</v>
      </c>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s="3" customFormat="1" ht="21.75" customHeight="1" thickBot="1" x14ac:dyDescent="0.4">
      <c r="B159" s="448" t="s">
        <v>334</v>
      </c>
      <c r="C159" s="449"/>
      <c r="D159" s="449"/>
      <c r="E159" s="449"/>
      <c r="F159" s="449"/>
      <c r="G159" s="450"/>
      <c r="H159" s="33">
        <f>H142+H150+H153+H158</f>
        <v>0</v>
      </c>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9.5" thickBot="1" x14ac:dyDescent="0.4">
      <c r="B160" s="154"/>
      <c r="C160" s="200"/>
      <c r="D160" s="21" t="s">
        <v>340</v>
      </c>
      <c r="E160" s="201"/>
      <c r="F160" s="202"/>
      <c r="G160" s="203"/>
      <c r="H160" s="204"/>
      <c r="J160"/>
      <c r="K160"/>
      <c r="L160"/>
      <c r="M160"/>
      <c r="N160"/>
      <c r="O160"/>
      <c r="P160"/>
      <c r="Q160"/>
      <c r="R160"/>
      <c r="S160"/>
      <c r="T160"/>
      <c r="U160"/>
      <c r="V160"/>
      <c r="W160"/>
      <c r="X160"/>
      <c r="Y160"/>
      <c r="Z160"/>
      <c r="AA160"/>
      <c r="AB160"/>
      <c r="AC160"/>
      <c r="AD160"/>
      <c r="AE160"/>
      <c r="AF160"/>
      <c r="AG160"/>
      <c r="AH160"/>
      <c r="AI160"/>
      <c r="AJ160"/>
      <c r="AK160"/>
    </row>
    <row r="161" spans="1:37" ht="18.75" x14ac:dyDescent="0.35">
      <c r="B161" s="205"/>
      <c r="C161" s="206"/>
      <c r="D161" s="61" t="s">
        <v>341</v>
      </c>
      <c r="E161" s="207"/>
      <c r="F161" s="208"/>
      <c r="G161" s="209"/>
      <c r="H161" s="143"/>
      <c r="J161"/>
      <c r="K161"/>
      <c r="L161"/>
      <c r="M161"/>
      <c r="N161"/>
      <c r="O161"/>
      <c r="P161"/>
      <c r="Q161"/>
      <c r="R161"/>
      <c r="S161"/>
      <c r="T161"/>
      <c r="U161"/>
      <c r="V161"/>
      <c r="W161"/>
      <c r="X161"/>
      <c r="Y161"/>
      <c r="Z161"/>
      <c r="AA161"/>
      <c r="AB161"/>
      <c r="AC161"/>
      <c r="AD161"/>
      <c r="AE161"/>
      <c r="AF161"/>
      <c r="AG161"/>
      <c r="AH161"/>
      <c r="AI161"/>
      <c r="AJ161"/>
      <c r="AK161"/>
    </row>
    <row r="162" spans="1:37" ht="75" x14ac:dyDescent="0.35">
      <c r="A162" s="388"/>
      <c r="B162" s="422">
        <v>72</v>
      </c>
      <c r="C162" s="423" t="s">
        <v>360</v>
      </c>
      <c r="D162" s="424" t="s">
        <v>379</v>
      </c>
      <c r="E162" s="425" t="s">
        <v>55</v>
      </c>
      <c r="F162" s="426">
        <v>2</v>
      </c>
      <c r="G162" s="427"/>
      <c r="H162" s="428">
        <f t="shared" ref="H162" si="14">F162*G162</f>
        <v>0</v>
      </c>
      <c r="I162"/>
      <c r="J162"/>
      <c r="K162"/>
      <c r="L162"/>
      <c r="M162"/>
      <c r="N162"/>
      <c r="O162"/>
      <c r="P162"/>
      <c r="Q162"/>
      <c r="R162"/>
      <c r="S162"/>
      <c r="T162"/>
      <c r="U162"/>
      <c r="V162"/>
      <c r="W162"/>
      <c r="X162"/>
      <c r="Y162"/>
      <c r="Z162"/>
      <c r="AA162"/>
      <c r="AB162"/>
      <c r="AC162"/>
      <c r="AD162"/>
      <c r="AE162"/>
      <c r="AF162"/>
      <c r="AG162"/>
      <c r="AH162"/>
      <c r="AI162"/>
      <c r="AJ162"/>
      <c r="AK162"/>
    </row>
    <row r="163" spans="1:37" ht="75" x14ac:dyDescent="0.35">
      <c r="B163" s="30">
        <v>73</v>
      </c>
      <c r="C163" s="85"/>
      <c r="D163" s="4" t="s">
        <v>380</v>
      </c>
      <c r="E163" s="199" t="s">
        <v>55</v>
      </c>
      <c r="F163" s="113">
        <v>8</v>
      </c>
      <c r="G163" s="104"/>
      <c r="H163" s="83">
        <f>F163*G163</f>
        <v>0</v>
      </c>
      <c r="I163"/>
      <c r="J163"/>
      <c r="K163"/>
      <c r="L163"/>
      <c r="M163"/>
      <c r="N163"/>
      <c r="O163"/>
      <c r="P163"/>
      <c r="Q163"/>
      <c r="R163"/>
      <c r="S163"/>
      <c r="T163"/>
      <c r="U163"/>
      <c r="V163"/>
      <c r="W163"/>
      <c r="X163"/>
      <c r="Y163"/>
      <c r="Z163"/>
      <c r="AA163"/>
      <c r="AB163"/>
      <c r="AC163"/>
      <c r="AD163"/>
      <c r="AE163"/>
      <c r="AF163"/>
      <c r="AG163"/>
      <c r="AH163"/>
      <c r="AI163"/>
      <c r="AJ163"/>
      <c r="AK163"/>
    </row>
    <row r="164" spans="1:37" ht="56.25" x14ac:dyDescent="0.35">
      <c r="B164" s="30">
        <v>74</v>
      </c>
      <c r="C164" s="85"/>
      <c r="D164" s="4" t="s">
        <v>381</v>
      </c>
      <c r="E164" s="199" t="s">
        <v>55</v>
      </c>
      <c r="F164" s="426">
        <v>12</v>
      </c>
      <c r="G164" s="104"/>
      <c r="H164" s="83">
        <f>F164*G164</f>
        <v>0</v>
      </c>
      <c r="I164"/>
      <c r="J164"/>
      <c r="K164"/>
      <c r="L164"/>
      <c r="M164"/>
      <c r="N164"/>
      <c r="O164"/>
      <c r="P164"/>
      <c r="Q164"/>
      <c r="R164"/>
      <c r="S164"/>
      <c r="T164"/>
      <c r="U164"/>
      <c r="V164"/>
      <c r="W164"/>
      <c r="X164"/>
      <c r="Y164"/>
      <c r="Z164"/>
      <c r="AA164"/>
      <c r="AB164"/>
      <c r="AC164"/>
      <c r="AD164"/>
      <c r="AE164"/>
      <c r="AF164"/>
      <c r="AG164"/>
      <c r="AH164"/>
      <c r="AI164"/>
      <c r="AJ164"/>
      <c r="AK164"/>
    </row>
    <row r="165" spans="1:37" ht="75" x14ac:dyDescent="0.35">
      <c r="B165" s="30">
        <v>75</v>
      </c>
      <c r="C165" s="85"/>
      <c r="D165" s="31" t="s">
        <v>85</v>
      </c>
      <c r="E165" s="198" t="s">
        <v>38</v>
      </c>
      <c r="F165" s="429">
        <v>64</v>
      </c>
      <c r="G165" s="105"/>
      <c r="H165" s="82">
        <f>F165*G165</f>
        <v>0</v>
      </c>
      <c r="I165"/>
      <c r="J165"/>
      <c r="K165"/>
      <c r="L165"/>
      <c r="M165"/>
      <c r="N165"/>
      <c r="O165"/>
      <c r="P165"/>
      <c r="Q165"/>
      <c r="R165"/>
      <c r="S165"/>
      <c r="T165"/>
      <c r="U165"/>
      <c r="V165"/>
      <c r="W165"/>
      <c r="X165"/>
      <c r="Y165"/>
      <c r="Z165"/>
      <c r="AA165"/>
      <c r="AB165"/>
      <c r="AC165"/>
      <c r="AD165"/>
      <c r="AE165"/>
      <c r="AF165"/>
      <c r="AG165"/>
      <c r="AH165"/>
      <c r="AI165"/>
      <c r="AJ165"/>
      <c r="AK165"/>
    </row>
    <row r="166" spans="1:37" ht="57" thickBot="1" x14ac:dyDescent="0.4">
      <c r="B166" s="14">
        <v>76</v>
      </c>
      <c r="C166" s="87"/>
      <c r="D166" s="101" t="s">
        <v>106</v>
      </c>
      <c r="E166" s="210" t="s">
        <v>40</v>
      </c>
      <c r="F166" s="430">
        <v>1.3</v>
      </c>
      <c r="G166" s="106"/>
      <c r="H166" s="102">
        <f>F166*G166</f>
        <v>0</v>
      </c>
      <c r="I166"/>
      <c r="J166"/>
      <c r="K166"/>
      <c r="L166"/>
      <c r="M166"/>
      <c r="N166"/>
      <c r="O166"/>
      <c r="P166"/>
      <c r="Q166"/>
      <c r="R166"/>
      <c r="S166"/>
      <c r="T166"/>
      <c r="U166"/>
      <c r="V166"/>
      <c r="W166"/>
      <c r="X166"/>
      <c r="Y166"/>
      <c r="Z166"/>
      <c r="AA166"/>
      <c r="AB166"/>
      <c r="AC166"/>
      <c r="AD166"/>
      <c r="AE166"/>
      <c r="AF166"/>
      <c r="AG166"/>
      <c r="AH166"/>
      <c r="AI166"/>
      <c r="AJ166"/>
      <c r="AK166"/>
    </row>
    <row r="167" spans="1:37" ht="19.5" thickBot="1" x14ac:dyDescent="0.4">
      <c r="B167" s="123"/>
      <c r="C167" s="96"/>
      <c r="D167" s="433" t="s">
        <v>345</v>
      </c>
      <c r="E167" s="433"/>
      <c r="F167" s="433"/>
      <c r="G167" s="442"/>
      <c r="H167" s="103">
        <f>SUM(H162:H166)</f>
        <v>0</v>
      </c>
      <c r="I167"/>
      <c r="J167"/>
      <c r="K167"/>
      <c r="L167"/>
      <c r="M167"/>
      <c r="N167"/>
      <c r="O167"/>
      <c r="P167"/>
      <c r="Q167"/>
      <c r="R167"/>
      <c r="S167"/>
      <c r="T167"/>
      <c r="U167"/>
      <c r="V167"/>
      <c r="W167"/>
      <c r="X167"/>
      <c r="Y167"/>
      <c r="Z167"/>
      <c r="AA167"/>
      <c r="AB167"/>
      <c r="AC167"/>
      <c r="AD167"/>
      <c r="AE167"/>
      <c r="AF167"/>
      <c r="AG167"/>
      <c r="AH167"/>
      <c r="AI167"/>
      <c r="AJ167"/>
      <c r="AK167"/>
    </row>
    <row r="168" spans="1:37" ht="18.75" x14ac:dyDescent="0.35">
      <c r="B168" s="211"/>
      <c r="C168" s="212"/>
      <c r="D168" s="146" t="s">
        <v>342</v>
      </c>
      <c r="E168" s="213"/>
      <c r="F168" s="109"/>
      <c r="G168" s="57"/>
      <c r="H168" s="147"/>
      <c r="I168" s="148"/>
      <c r="J168"/>
      <c r="K168"/>
      <c r="L168"/>
      <c r="M168"/>
      <c r="N168"/>
      <c r="O168"/>
      <c r="P168"/>
      <c r="Q168"/>
      <c r="R168"/>
      <c r="S168"/>
      <c r="T168"/>
      <c r="U168"/>
      <c r="V168"/>
      <c r="W168"/>
      <c r="X168"/>
      <c r="Y168"/>
      <c r="Z168"/>
      <c r="AA168"/>
      <c r="AB168"/>
      <c r="AC168"/>
      <c r="AD168"/>
      <c r="AE168"/>
      <c r="AF168"/>
      <c r="AG168"/>
      <c r="AH168"/>
      <c r="AI168"/>
      <c r="AJ168"/>
      <c r="AK168"/>
    </row>
    <row r="169" spans="1:37" ht="56.25" x14ac:dyDescent="0.35">
      <c r="B169" s="30">
        <v>77</v>
      </c>
      <c r="C169" s="90"/>
      <c r="D169" s="31" t="s">
        <v>97</v>
      </c>
      <c r="E169" s="198" t="s">
        <v>39</v>
      </c>
      <c r="F169" s="109">
        <v>26.92</v>
      </c>
      <c r="G169" s="105"/>
      <c r="H169" s="38">
        <f>F169*G169</f>
        <v>0</v>
      </c>
      <c r="I169"/>
      <c r="J169"/>
      <c r="K169"/>
      <c r="L169"/>
      <c r="M169"/>
      <c r="N169"/>
      <c r="O169"/>
      <c r="P169"/>
      <c r="Q169"/>
      <c r="R169"/>
      <c r="S169"/>
      <c r="T169"/>
      <c r="U169"/>
      <c r="V169"/>
      <c r="W169"/>
      <c r="X169"/>
      <c r="Y169"/>
      <c r="Z169"/>
      <c r="AA169"/>
      <c r="AB169"/>
      <c r="AC169"/>
      <c r="AD169"/>
      <c r="AE169"/>
      <c r="AF169"/>
      <c r="AG169"/>
      <c r="AH169"/>
      <c r="AI169"/>
      <c r="AJ169"/>
      <c r="AK169"/>
    </row>
    <row r="170" spans="1:37" ht="75.75" thickBot="1" x14ac:dyDescent="0.4">
      <c r="B170" s="81">
        <v>78</v>
      </c>
      <c r="C170" s="95"/>
      <c r="D170" s="101" t="s">
        <v>104</v>
      </c>
      <c r="E170" s="214" t="s">
        <v>39</v>
      </c>
      <c r="F170" s="112">
        <v>51</v>
      </c>
      <c r="G170" s="106"/>
      <c r="H170" s="41">
        <f>F170*G170</f>
        <v>0</v>
      </c>
      <c r="I170"/>
      <c r="J170"/>
      <c r="K170"/>
      <c r="L170"/>
      <c r="M170"/>
      <c r="N170"/>
      <c r="O170"/>
      <c r="P170"/>
      <c r="Q170"/>
      <c r="R170"/>
      <c r="S170"/>
      <c r="T170"/>
      <c r="U170"/>
      <c r="V170"/>
      <c r="W170"/>
      <c r="X170"/>
      <c r="Y170"/>
      <c r="Z170"/>
      <c r="AA170"/>
      <c r="AB170"/>
      <c r="AC170"/>
      <c r="AD170"/>
      <c r="AE170"/>
      <c r="AF170"/>
      <c r="AG170"/>
      <c r="AH170"/>
      <c r="AI170"/>
      <c r="AJ170"/>
      <c r="AK170"/>
    </row>
    <row r="171" spans="1:37" ht="19.5" thickBot="1" x14ac:dyDescent="0.4">
      <c r="B171" s="47"/>
      <c r="C171" s="96"/>
      <c r="D171" s="433" t="s">
        <v>343</v>
      </c>
      <c r="E171" s="433"/>
      <c r="F171" s="433"/>
      <c r="G171" s="434"/>
      <c r="H171" s="122">
        <f>SUM(H169:H170)</f>
        <v>0</v>
      </c>
      <c r="I171"/>
      <c r="J171"/>
      <c r="K171"/>
      <c r="L171"/>
      <c r="M171"/>
      <c r="N171"/>
      <c r="O171"/>
      <c r="P171"/>
      <c r="Q171"/>
      <c r="R171"/>
      <c r="S171"/>
      <c r="T171"/>
      <c r="U171"/>
      <c r="V171"/>
      <c r="W171"/>
      <c r="X171"/>
      <c r="Y171"/>
      <c r="Z171"/>
      <c r="AA171"/>
      <c r="AB171"/>
      <c r="AC171"/>
      <c r="AD171"/>
      <c r="AE171"/>
      <c r="AF171"/>
      <c r="AG171"/>
      <c r="AH171"/>
      <c r="AI171"/>
      <c r="AJ171"/>
      <c r="AK171"/>
    </row>
    <row r="172" spans="1:37" ht="18.75" x14ac:dyDescent="0.35">
      <c r="B172" s="211"/>
      <c r="C172" s="212"/>
      <c r="D172" s="146" t="s">
        <v>382</v>
      </c>
      <c r="E172" s="213"/>
      <c r="F172" s="109"/>
      <c r="G172" s="57"/>
      <c r="H172" s="147"/>
      <c r="I172" s="148"/>
      <c r="J172"/>
      <c r="K172"/>
      <c r="L172"/>
      <c r="M172"/>
      <c r="N172"/>
      <c r="O172"/>
      <c r="P172"/>
      <c r="Q172"/>
      <c r="R172"/>
      <c r="S172"/>
      <c r="T172"/>
      <c r="U172"/>
      <c r="V172"/>
      <c r="W172"/>
      <c r="X172"/>
      <c r="Y172"/>
      <c r="Z172"/>
      <c r="AA172"/>
      <c r="AB172"/>
      <c r="AC172"/>
      <c r="AD172"/>
      <c r="AE172"/>
      <c r="AF172"/>
      <c r="AG172"/>
      <c r="AH172"/>
      <c r="AI172"/>
      <c r="AJ172"/>
      <c r="AK172"/>
    </row>
    <row r="173" spans="1:37" ht="75" x14ac:dyDescent="0.35">
      <c r="A173" s="1"/>
      <c r="B173" s="251">
        <v>79</v>
      </c>
      <c r="C173" s="252"/>
      <c r="D173" s="424" t="s">
        <v>383</v>
      </c>
      <c r="E173" s="431" t="s">
        <v>55</v>
      </c>
      <c r="F173" s="255">
        <v>9</v>
      </c>
      <c r="G173" s="250"/>
      <c r="H173" s="20">
        <f t="shared" ref="H173" si="15">(F173*G173)</f>
        <v>0</v>
      </c>
      <c r="I173"/>
      <c r="J173"/>
      <c r="K173"/>
      <c r="L173"/>
      <c r="M173"/>
      <c r="N173"/>
      <c r="O173"/>
      <c r="P173"/>
      <c r="Q173"/>
      <c r="R173"/>
      <c r="S173"/>
      <c r="T173"/>
      <c r="U173"/>
      <c r="V173"/>
      <c r="W173"/>
      <c r="X173"/>
      <c r="Y173"/>
      <c r="Z173"/>
      <c r="AA173"/>
      <c r="AB173"/>
      <c r="AC173"/>
      <c r="AD173"/>
      <c r="AE173"/>
      <c r="AF173"/>
      <c r="AG173"/>
      <c r="AH173"/>
      <c r="AI173"/>
      <c r="AJ173"/>
      <c r="AK173"/>
    </row>
    <row r="174" spans="1:37" ht="94.5" thickBot="1" x14ac:dyDescent="0.4">
      <c r="A174" s="1"/>
      <c r="B174" s="253">
        <v>80</v>
      </c>
      <c r="C174" s="252"/>
      <c r="D174" s="424" t="s">
        <v>384</v>
      </c>
      <c r="E174" s="431" t="s">
        <v>55</v>
      </c>
      <c r="F174" s="255">
        <v>2</v>
      </c>
      <c r="G174" s="250"/>
      <c r="H174" s="20">
        <f>(F174*G174)</f>
        <v>0</v>
      </c>
      <c r="I174"/>
      <c r="J174"/>
      <c r="K174"/>
      <c r="L174"/>
      <c r="M174"/>
      <c r="N174"/>
      <c r="O174"/>
      <c r="P174"/>
      <c r="Q174"/>
      <c r="R174"/>
      <c r="S174"/>
      <c r="T174"/>
      <c r="U174"/>
      <c r="V174"/>
      <c r="W174"/>
      <c r="X174"/>
      <c r="Y174"/>
      <c r="Z174"/>
      <c r="AA174"/>
      <c r="AB174"/>
      <c r="AC174"/>
      <c r="AD174"/>
      <c r="AE174"/>
      <c r="AF174"/>
      <c r="AG174"/>
      <c r="AH174"/>
      <c r="AI174"/>
      <c r="AJ174"/>
      <c r="AK174"/>
    </row>
    <row r="175" spans="1:37" ht="19.5" thickBot="1" x14ac:dyDescent="0.4">
      <c r="B175" s="47"/>
      <c r="C175" s="96"/>
      <c r="D175" s="433" t="s">
        <v>385</v>
      </c>
      <c r="E175" s="433"/>
      <c r="F175" s="433"/>
      <c r="G175" s="434"/>
      <c r="H175" s="122">
        <f>SUM(H173:H174)</f>
        <v>0</v>
      </c>
      <c r="I175"/>
      <c r="J175"/>
      <c r="K175"/>
      <c r="L175"/>
      <c r="M175"/>
      <c r="N175"/>
      <c r="O175"/>
      <c r="P175"/>
      <c r="Q175"/>
      <c r="R175"/>
      <c r="S175"/>
      <c r="T175"/>
      <c r="U175"/>
      <c r="V175"/>
      <c r="W175"/>
      <c r="X175"/>
      <c r="Y175"/>
      <c r="Z175"/>
      <c r="AA175"/>
      <c r="AB175"/>
      <c r="AC175"/>
      <c r="AD175"/>
      <c r="AE175"/>
      <c r="AF175"/>
      <c r="AG175"/>
      <c r="AH175"/>
      <c r="AI175"/>
      <c r="AJ175"/>
      <c r="AK175"/>
    </row>
    <row r="176" spans="1:37" ht="24" customHeight="1" thickBot="1" x14ac:dyDescent="0.4">
      <c r="B176" s="438" t="s">
        <v>344</v>
      </c>
      <c r="C176" s="439"/>
      <c r="D176" s="439"/>
      <c r="E176" s="439"/>
      <c r="F176" s="439"/>
      <c r="G176" s="440"/>
      <c r="H176" s="58">
        <f>H167+H171+H175</f>
        <v>0</v>
      </c>
      <c r="J176"/>
      <c r="K176"/>
      <c r="L176"/>
      <c r="M176"/>
      <c r="N176"/>
      <c r="O176"/>
      <c r="P176"/>
      <c r="Q176"/>
      <c r="R176"/>
      <c r="S176"/>
      <c r="T176"/>
      <c r="U176"/>
      <c r="V176"/>
      <c r="W176"/>
      <c r="X176"/>
      <c r="Y176"/>
      <c r="Z176"/>
      <c r="AA176"/>
      <c r="AB176"/>
      <c r="AC176"/>
      <c r="AD176"/>
      <c r="AE176"/>
      <c r="AF176"/>
      <c r="AG176"/>
      <c r="AH176"/>
      <c r="AI176"/>
      <c r="AJ176"/>
      <c r="AK176"/>
    </row>
    <row r="177" spans="1:37" ht="19.5" thickBot="1" x14ac:dyDescent="0.4">
      <c r="B177" s="60"/>
      <c r="E177" s="62"/>
      <c r="H177" s="42"/>
    </row>
    <row r="178" spans="1:37" ht="21.75" customHeight="1" thickBot="1" x14ac:dyDescent="0.4">
      <c r="B178" s="40"/>
      <c r="C178" s="97"/>
      <c r="D178" s="441" t="s">
        <v>337</v>
      </c>
      <c r="E178" s="441"/>
      <c r="F178" s="441"/>
      <c r="G178" s="441"/>
      <c r="H178" s="59"/>
    </row>
    <row r="179" spans="1:37" ht="18.75" x14ac:dyDescent="0.35">
      <c r="B179" s="76"/>
      <c r="C179" s="84"/>
      <c r="D179" s="77" t="s">
        <v>46</v>
      </c>
      <c r="E179" s="77"/>
      <c r="F179" s="117"/>
      <c r="G179" s="78"/>
      <c r="H179" s="79">
        <f>SUM(H30)</f>
        <v>0</v>
      </c>
    </row>
    <row r="180" spans="1:37" ht="18.75" x14ac:dyDescent="0.35">
      <c r="B180" s="13"/>
      <c r="C180" s="85"/>
      <c r="D180" s="26" t="s">
        <v>47</v>
      </c>
      <c r="E180" s="26"/>
      <c r="F180" s="118"/>
      <c r="G180" s="65"/>
      <c r="H180" s="64">
        <f>SUM(H35)</f>
        <v>0</v>
      </c>
    </row>
    <row r="181" spans="1:37" s="1" customFormat="1" ht="18.75" x14ac:dyDescent="0.25">
      <c r="B181" s="25"/>
      <c r="C181" s="98"/>
      <c r="D181" s="26" t="s">
        <v>48</v>
      </c>
      <c r="E181" s="27"/>
      <c r="F181" s="118"/>
      <c r="G181" s="65"/>
      <c r="H181" s="66">
        <f>SUM(H43)</f>
        <v>0</v>
      </c>
    </row>
    <row r="182" spans="1:37" s="1" customFormat="1" ht="18.75" x14ac:dyDescent="0.35">
      <c r="B182" s="5"/>
      <c r="C182" s="99"/>
      <c r="D182" s="27" t="s">
        <v>211</v>
      </c>
      <c r="E182" s="27"/>
      <c r="F182" s="119"/>
      <c r="G182" s="67"/>
      <c r="H182" s="64">
        <f>SUM(H51)</f>
        <v>0</v>
      </c>
    </row>
    <row r="183" spans="1:37" s="1" customFormat="1" ht="18.75" x14ac:dyDescent="0.25">
      <c r="B183" s="25"/>
      <c r="C183" s="98"/>
      <c r="D183" s="26" t="s">
        <v>210</v>
      </c>
      <c r="E183" s="27"/>
      <c r="F183" s="118"/>
      <c r="G183" s="65"/>
      <c r="H183" s="66">
        <f>H130</f>
        <v>0</v>
      </c>
    </row>
    <row r="184" spans="1:37" s="1" customFormat="1" ht="18.75" x14ac:dyDescent="0.35">
      <c r="B184" s="5"/>
      <c r="C184" s="99"/>
      <c r="D184" s="27" t="s">
        <v>335</v>
      </c>
      <c r="E184" s="27"/>
      <c r="F184" s="119"/>
      <c r="G184" s="67"/>
      <c r="H184" s="64">
        <f>H159</f>
        <v>0</v>
      </c>
    </row>
    <row r="185" spans="1:37" s="1" customFormat="1" ht="34.5" customHeight="1" thickBot="1" x14ac:dyDescent="0.3">
      <c r="B185" s="68"/>
      <c r="C185" s="100"/>
      <c r="D185" s="69" t="s">
        <v>336</v>
      </c>
      <c r="E185" s="69"/>
      <c r="F185" s="120"/>
      <c r="G185" s="70"/>
      <c r="H185" s="71">
        <f>SUM(H176)</f>
        <v>0</v>
      </c>
    </row>
    <row r="186" spans="1:37" s="1" customFormat="1" ht="19.5" thickBot="1" x14ac:dyDescent="0.4">
      <c r="B186" s="43"/>
      <c r="C186" s="96"/>
      <c r="D186" s="435" t="s">
        <v>98</v>
      </c>
      <c r="E186" s="436"/>
      <c r="F186" s="436" t="s">
        <v>99</v>
      </c>
      <c r="G186" s="437"/>
      <c r="H186" s="72">
        <f>SUM(H179:H185)</f>
        <v>0</v>
      </c>
    </row>
    <row r="187" spans="1:37" s="1" customFormat="1" ht="26.25" customHeight="1" thickBot="1" x14ac:dyDescent="0.4">
      <c r="B187" s="220"/>
      <c r="C187" s="96"/>
      <c r="D187" s="216"/>
      <c r="E187" s="216"/>
      <c r="F187" s="216"/>
      <c r="G187" s="216"/>
      <c r="H187" s="221"/>
    </row>
    <row r="188" spans="1:37" s="1" customFormat="1" ht="18" customHeight="1" thickBot="1" x14ac:dyDescent="0.3">
      <c r="B188" s="482" t="s">
        <v>338</v>
      </c>
      <c r="C188" s="483"/>
      <c r="D188" s="483"/>
      <c r="E188" s="483"/>
      <c r="F188" s="483"/>
      <c r="G188" s="483"/>
      <c r="H188" s="484"/>
    </row>
    <row r="189" spans="1:37" s="3" customFormat="1" ht="18" customHeight="1" thickBot="1" x14ac:dyDescent="0.3">
      <c r="B189" s="192"/>
      <c r="C189" s="193"/>
      <c r="D189" s="135" t="s">
        <v>36</v>
      </c>
      <c r="E189" s="194"/>
      <c r="F189" s="195"/>
      <c r="G189" s="196"/>
      <c r="H189" s="197"/>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s="156" customFormat="1" ht="18" customHeight="1" x14ac:dyDescent="0.35">
      <c r="B190" s="37">
        <v>7</v>
      </c>
      <c r="C190" s="90" t="s">
        <v>66</v>
      </c>
      <c r="D190" s="31" t="s">
        <v>88</v>
      </c>
      <c r="E190" s="198" t="s">
        <v>37</v>
      </c>
      <c r="F190" s="109">
        <v>0.218</v>
      </c>
      <c r="G190" s="57"/>
      <c r="H190" s="38">
        <f>F190*G190</f>
        <v>0</v>
      </c>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row>
    <row r="191" spans="1:37" s="8" customFormat="1" ht="18" customHeight="1" thickBot="1" x14ac:dyDescent="0.4">
      <c r="A191" s="7"/>
      <c r="B191" s="28">
        <v>8</v>
      </c>
      <c r="C191" s="249" t="s">
        <v>116</v>
      </c>
      <c r="D191" s="4" t="s">
        <v>117</v>
      </c>
      <c r="E191" s="199" t="s">
        <v>38</v>
      </c>
      <c r="F191" s="255">
        <v>218</v>
      </c>
      <c r="G191" s="250"/>
      <c r="H191" s="20">
        <f>F191*G191</f>
        <v>0</v>
      </c>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row>
    <row r="192" spans="1:37" s="3" customFormat="1" ht="19.899999999999999" customHeight="1" thickBot="1" x14ac:dyDescent="0.4">
      <c r="B192" s="448" t="s">
        <v>42</v>
      </c>
      <c r="C192" s="449"/>
      <c r="D192" s="449"/>
      <c r="E192" s="449"/>
      <c r="F192" s="449"/>
      <c r="G192" s="450"/>
      <c r="H192" s="58">
        <f>SUM(H190:H191)</f>
        <v>0</v>
      </c>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s="3" customFormat="1" ht="16.149999999999999" customHeight="1" x14ac:dyDescent="0.35">
      <c r="B193" s="141"/>
      <c r="C193" s="140"/>
      <c r="D193" s="139" t="s">
        <v>93</v>
      </c>
      <c r="E193" s="157"/>
      <c r="F193" s="136"/>
      <c r="G193" s="138"/>
      <c r="H193" s="137"/>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s="156" customFormat="1" ht="77.45" customHeight="1" x14ac:dyDescent="0.35">
      <c r="B194" s="261">
        <v>9</v>
      </c>
      <c r="C194" s="92" t="s">
        <v>67</v>
      </c>
      <c r="D194" s="4" t="s">
        <v>119</v>
      </c>
      <c r="E194" s="199" t="s">
        <v>40</v>
      </c>
      <c r="F194" s="110">
        <v>335</v>
      </c>
      <c r="G194" s="56"/>
      <c r="H194" s="20">
        <f t="shared" ref="H194:H199" si="16">F194*G194</f>
        <v>0</v>
      </c>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row>
    <row r="195" spans="1:37" s="156" customFormat="1" ht="77.45" customHeight="1" x14ac:dyDescent="0.35">
      <c r="B195" s="28">
        <v>10</v>
      </c>
      <c r="C195" s="92" t="s">
        <v>67</v>
      </c>
      <c r="D195" s="4" t="s">
        <v>225</v>
      </c>
      <c r="E195" s="199" t="s">
        <v>40</v>
      </c>
      <c r="F195" s="110">
        <v>421</v>
      </c>
      <c r="G195" s="56"/>
      <c r="H195" s="20">
        <f t="shared" si="16"/>
        <v>0</v>
      </c>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row>
    <row r="196" spans="1:37" s="156" customFormat="1" ht="37.5" x14ac:dyDescent="0.35">
      <c r="B196" s="261">
        <v>11</v>
      </c>
      <c r="C196" s="90" t="s">
        <v>226</v>
      </c>
      <c r="D196" s="4" t="s">
        <v>227</v>
      </c>
      <c r="E196" s="199" t="s">
        <v>40</v>
      </c>
      <c r="F196" s="269">
        <v>53</v>
      </c>
      <c r="G196" s="56"/>
      <c r="H196" s="20">
        <f t="shared" si="16"/>
        <v>0</v>
      </c>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row>
    <row r="197" spans="1:37" s="156" customFormat="1" ht="18.75" x14ac:dyDescent="0.35">
      <c r="B197" s="28">
        <v>12</v>
      </c>
      <c r="C197" s="90" t="s">
        <v>68</v>
      </c>
      <c r="D197" s="4" t="s">
        <v>78</v>
      </c>
      <c r="E197" s="199" t="s">
        <v>39</v>
      </c>
      <c r="F197" s="110">
        <v>2110</v>
      </c>
      <c r="G197" s="56"/>
      <c r="H197" s="42">
        <f t="shared" si="16"/>
        <v>0</v>
      </c>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row>
    <row r="198" spans="1:37" s="156" customFormat="1" ht="48.75" customHeight="1" x14ac:dyDescent="0.35">
      <c r="B198" s="28">
        <v>13</v>
      </c>
      <c r="C198" s="90" t="s">
        <v>229</v>
      </c>
      <c r="D198" s="4" t="s">
        <v>230</v>
      </c>
      <c r="E198" s="199" t="s">
        <v>39</v>
      </c>
      <c r="F198" s="110">
        <v>214</v>
      </c>
      <c r="G198" s="270"/>
      <c r="H198" s="20">
        <f t="shared" si="16"/>
        <v>0</v>
      </c>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row>
    <row r="199" spans="1:37" s="156" customFormat="1" ht="38.25" thickBot="1" x14ac:dyDescent="0.4">
      <c r="B199" s="261">
        <v>14</v>
      </c>
      <c r="C199" s="90"/>
      <c r="D199" s="4" t="s">
        <v>228</v>
      </c>
      <c r="E199" s="268" t="s">
        <v>39</v>
      </c>
      <c r="F199" s="269">
        <v>115</v>
      </c>
      <c r="G199" s="56"/>
      <c r="H199" s="20">
        <f t="shared" si="16"/>
        <v>0</v>
      </c>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row>
    <row r="200" spans="1:37" s="3" customFormat="1" ht="19.5" customHeight="1" thickBot="1" x14ac:dyDescent="0.4">
      <c r="B200" s="448" t="s">
        <v>43</v>
      </c>
      <c r="C200" s="449"/>
      <c r="D200" s="449"/>
      <c r="E200" s="449"/>
      <c r="F200" s="449"/>
      <c r="G200" s="450"/>
      <c r="H200" s="58">
        <f>SUM(H194:H199)</f>
        <v>0</v>
      </c>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s="3" customFormat="1" ht="21.75" customHeight="1" x14ac:dyDescent="0.35">
      <c r="B201" s="164"/>
      <c r="C201" s="165"/>
      <c r="D201" s="135" t="s">
        <v>44</v>
      </c>
      <c r="E201" s="142"/>
      <c r="F201" s="166"/>
      <c r="G201" s="167"/>
      <c r="H201" s="137"/>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s="156" customFormat="1" ht="72" customHeight="1" x14ac:dyDescent="0.35">
      <c r="B202" s="37">
        <v>15</v>
      </c>
      <c r="C202" s="90" t="s">
        <v>69</v>
      </c>
      <c r="D202" s="31" t="s">
        <v>94</v>
      </c>
      <c r="E202" s="198" t="s">
        <v>40</v>
      </c>
      <c r="F202" s="109">
        <v>603</v>
      </c>
      <c r="G202" s="57"/>
      <c r="H202" s="42">
        <f t="shared" ref="H202:H207" si="17">F202*G202</f>
        <v>0</v>
      </c>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row>
    <row r="203" spans="1:37" s="160" customFormat="1" ht="56.25" x14ac:dyDescent="0.35">
      <c r="A203" s="168"/>
      <c r="B203" s="278">
        <v>16</v>
      </c>
      <c r="C203" s="279" t="s">
        <v>146</v>
      </c>
      <c r="D203" s="99" t="s">
        <v>147</v>
      </c>
      <c r="E203" s="280" t="s">
        <v>39</v>
      </c>
      <c r="F203" s="281">
        <v>1205</v>
      </c>
      <c r="G203" s="275"/>
      <c r="H203" s="397">
        <f t="shared" si="17"/>
        <v>0</v>
      </c>
    </row>
    <row r="204" spans="1:37" s="156" customFormat="1" ht="39.75" customHeight="1" x14ac:dyDescent="0.35">
      <c r="B204" s="271">
        <v>17</v>
      </c>
      <c r="C204" s="92" t="s">
        <v>82</v>
      </c>
      <c r="D204" s="4" t="s">
        <v>231</v>
      </c>
      <c r="E204" s="199" t="s">
        <v>39</v>
      </c>
      <c r="F204" s="110">
        <v>1205</v>
      </c>
      <c r="G204" s="56"/>
      <c r="H204" s="20">
        <f t="shared" si="17"/>
        <v>0</v>
      </c>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row>
    <row r="205" spans="1:37" s="160" customFormat="1" ht="49.15" customHeight="1" x14ac:dyDescent="0.35">
      <c r="B205" s="37">
        <v>18</v>
      </c>
      <c r="C205" s="92" t="s">
        <v>84</v>
      </c>
      <c r="D205" s="4" t="s">
        <v>95</v>
      </c>
      <c r="E205" s="199" t="s">
        <v>38</v>
      </c>
      <c r="F205" s="274">
        <v>440</v>
      </c>
      <c r="G205" s="276"/>
      <c r="H205" s="20">
        <f t="shared" si="17"/>
        <v>0</v>
      </c>
    </row>
    <row r="206" spans="1:37" s="160" customFormat="1" ht="49.15" customHeight="1" x14ac:dyDescent="0.35">
      <c r="B206" s="271">
        <v>19</v>
      </c>
      <c r="C206" s="92" t="s">
        <v>84</v>
      </c>
      <c r="D206" s="4" t="s">
        <v>232</v>
      </c>
      <c r="E206" s="199" t="s">
        <v>38</v>
      </c>
      <c r="F206" s="274">
        <v>438</v>
      </c>
      <c r="G206" s="276"/>
      <c r="H206" s="20">
        <f t="shared" si="17"/>
        <v>0</v>
      </c>
    </row>
    <row r="207" spans="1:37" s="155" customFormat="1" ht="61.5" customHeight="1" thickBot="1" x14ac:dyDescent="0.4">
      <c r="B207" s="28">
        <v>20</v>
      </c>
      <c r="C207" s="92" t="s">
        <v>81</v>
      </c>
      <c r="D207" s="4" t="s">
        <v>96</v>
      </c>
      <c r="E207" s="199" t="s">
        <v>39</v>
      </c>
      <c r="F207" s="274">
        <v>652</v>
      </c>
      <c r="G207" s="276"/>
      <c r="H207" s="20">
        <f t="shared" si="17"/>
        <v>0</v>
      </c>
    </row>
    <row r="208" spans="1:37" s="3" customFormat="1" ht="21.75" customHeight="1" thickBot="1" x14ac:dyDescent="0.4">
      <c r="B208" s="448" t="s">
        <v>45</v>
      </c>
      <c r="C208" s="449"/>
      <c r="D208" s="449"/>
      <c r="E208" s="449"/>
      <c r="F208" s="449"/>
      <c r="G208" s="450"/>
      <c r="H208" s="33">
        <f>SUM(H202:H207)</f>
        <v>0</v>
      </c>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s="3" customFormat="1" ht="21.75" customHeight="1" x14ac:dyDescent="0.35">
      <c r="B209" s="164"/>
      <c r="C209" s="165"/>
      <c r="D209" s="135" t="s">
        <v>150</v>
      </c>
      <c r="E209" s="142"/>
      <c r="F209" s="166"/>
      <c r="G209" s="167"/>
      <c r="H209" s="137"/>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s="172" customFormat="1" ht="19.5" customHeight="1" x14ac:dyDescent="0.25">
      <c r="B210" s="338"/>
      <c r="C210" s="217"/>
      <c r="D210" s="176" t="s">
        <v>199</v>
      </c>
      <c r="E210" s="286"/>
      <c r="F210" s="287"/>
      <c r="G210" s="288"/>
      <c r="H210" s="348"/>
    </row>
    <row r="211" spans="1:37" s="156" customFormat="1" ht="18.75" x14ac:dyDescent="0.35">
      <c r="B211" s="37">
        <v>21</v>
      </c>
      <c r="C211" s="90"/>
      <c r="D211" s="4" t="s">
        <v>240</v>
      </c>
      <c r="E211" s="198" t="s">
        <v>38</v>
      </c>
      <c r="F211" s="109">
        <v>244.51</v>
      </c>
      <c r="G211" s="57"/>
      <c r="H211" s="42">
        <f t="shared" ref="H211" si="18">F211*G211</f>
        <v>0</v>
      </c>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row>
    <row r="212" spans="1:37" s="160" customFormat="1" ht="37.5" x14ac:dyDescent="0.35">
      <c r="A212" s="168"/>
      <c r="B212" s="278">
        <v>22</v>
      </c>
      <c r="C212" s="279"/>
      <c r="D212" s="4" t="s">
        <v>233</v>
      </c>
      <c r="E212" s="199" t="s">
        <v>40</v>
      </c>
      <c r="F212" s="274">
        <v>5</v>
      </c>
      <c r="G212" s="276"/>
      <c r="H212" s="20">
        <f>F212*G212</f>
        <v>0</v>
      </c>
    </row>
    <row r="213" spans="1:37" s="156" customFormat="1" ht="51.75" customHeight="1" x14ac:dyDescent="0.35">
      <c r="B213" s="271">
        <v>23</v>
      </c>
      <c r="C213" s="92"/>
      <c r="D213" s="4" t="s">
        <v>243</v>
      </c>
      <c r="E213" s="199"/>
      <c r="F213" s="274"/>
      <c r="G213" s="276"/>
      <c r="H213" s="20"/>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row>
    <row r="214" spans="1:37" s="160" customFormat="1" ht="18.75" x14ac:dyDescent="0.35">
      <c r="B214" s="37">
        <v>23.1</v>
      </c>
      <c r="C214" s="92"/>
      <c r="D214" s="4" t="s">
        <v>234</v>
      </c>
      <c r="E214" s="199" t="s">
        <v>40</v>
      </c>
      <c r="F214" s="274">
        <v>225.26</v>
      </c>
      <c r="G214" s="276"/>
      <c r="H214" s="20">
        <f t="shared" ref="H214:H215" si="19">F214*G214</f>
        <v>0</v>
      </c>
    </row>
    <row r="215" spans="1:37" s="160" customFormat="1" ht="18.75" x14ac:dyDescent="0.35">
      <c r="B215" s="271">
        <v>23.2</v>
      </c>
      <c r="C215" s="92"/>
      <c r="D215" s="4" t="s">
        <v>235</v>
      </c>
      <c r="E215" s="199" t="s">
        <v>40</v>
      </c>
      <c r="F215" s="274">
        <v>45.05</v>
      </c>
      <c r="G215" s="276"/>
      <c r="H215" s="20">
        <f t="shared" si="19"/>
        <v>0</v>
      </c>
    </row>
    <row r="216" spans="1:37" s="155" customFormat="1" ht="61.5" customHeight="1" x14ac:dyDescent="0.35">
      <c r="B216" s="28">
        <v>24</v>
      </c>
      <c r="C216" s="92"/>
      <c r="D216" s="4" t="s">
        <v>236</v>
      </c>
      <c r="E216" s="199" t="s">
        <v>241</v>
      </c>
      <c r="F216" s="274">
        <v>5</v>
      </c>
      <c r="G216" s="276"/>
      <c r="H216" s="20">
        <f>F216*G216</f>
        <v>0</v>
      </c>
    </row>
    <row r="217" spans="1:37" s="160" customFormat="1" ht="49.15" customHeight="1" x14ac:dyDescent="0.35">
      <c r="B217" s="37">
        <v>25</v>
      </c>
      <c r="C217" s="92"/>
      <c r="D217" s="4" t="s">
        <v>237</v>
      </c>
      <c r="E217" s="199" t="s">
        <v>39</v>
      </c>
      <c r="F217" s="274">
        <v>248.52</v>
      </c>
      <c r="G217" s="276"/>
      <c r="H217" s="20">
        <f t="shared" ref="H217:H219" si="20">F217*G217</f>
        <v>0</v>
      </c>
    </row>
    <row r="218" spans="1:37" s="160" customFormat="1" ht="56.25" customHeight="1" x14ac:dyDescent="0.35">
      <c r="B218" s="271">
        <v>26</v>
      </c>
      <c r="C218" s="92"/>
      <c r="D218" s="4" t="s">
        <v>238</v>
      </c>
      <c r="E218" s="199" t="s">
        <v>40</v>
      </c>
      <c r="F218" s="274">
        <v>24.85</v>
      </c>
      <c r="G218" s="276"/>
      <c r="H218" s="20">
        <f t="shared" si="20"/>
        <v>0</v>
      </c>
    </row>
    <row r="219" spans="1:37" s="160" customFormat="1" ht="54" customHeight="1" x14ac:dyDescent="0.35">
      <c r="B219" s="271">
        <v>27</v>
      </c>
      <c r="C219" s="92"/>
      <c r="D219" s="4" t="s">
        <v>244</v>
      </c>
      <c r="E219" s="199" t="s">
        <v>40</v>
      </c>
      <c r="F219" s="274">
        <v>131.30000000000001</v>
      </c>
      <c r="G219" s="276"/>
      <c r="H219" s="20">
        <f t="shared" si="20"/>
        <v>0</v>
      </c>
    </row>
    <row r="220" spans="1:37" s="160" customFormat="1" ht="49.15" customHeight="1" x14ac:dyDescent="0.35">
      <c r="B220" s="271">
        <v>28</v>
      </c>
      <c r="C220" s="92"/>
      <c r="D220" s="4" t="s">
        <v>239</v>
      </c>
      <c r="E220" s="199" t="s">
        <v>38</v>
      </c>
      <c r="F220" s="274">
        <v>244.51</v>
      </c>
      <c r="G220" s="276"/>
      <c r="H220" s="20">
        <f>F220*G220</f>
        <v>0</v>
      </c>
    </row>
    <row r="221" spans="1:37" s="160" customFormat="1" ht="55.5" customHeight="1" x14ac:dyDescent="0.35">
      <c r="B221" s="271">
        <v>29</v>
      </c>
      <c r="C221" s="92"/>
      <c r="D221" s="4" t="s">
        <v>245</v>
      </c>
      <c r="E221" s="199" t="s">
        <v>40</v>
      </c>
      <c r="F221" s="274">
        <v>28.05</v>
      </c>
      <c r="G221" s="276"/>
      <c r="H221" s="20">
        <f>F221*G221</f>
        <v>0</v>
      </c>
    </row>
    <row r="222" spans="1:37" s="160" customFormat="1" ht="54.75" customHeight="1" x14ac:dyDescent="0.35">
      <c r="B222" s="271">
        <v>30</v>
      </c>
      <c r="C222" s="92"/>
      <c r="D222" s="4" t="s">
        <v>246</v>
      </c>
      <c r="E222" s="199" t="s">
        <v>40</v>
      </c>
      <c r="F222" s="274">
        <v>74.55</v>
      </c>
      <c r="G222" s="276"/>
      <c r="H222" s="20">
        <f t="shared" ref="H222:H223" si="21">F222*G222</f>
        <v>0</v>
      </c>
    </row>
    <row r="223" spans="1:37" s="160" customFormat="1" ht="60" customHeight="1" thickBot="1" x14ac:dyDescent="0.4">
      <c r="B223" s="271">
        <v>31</v>
      </c>
      <c r="C223" s="92"/>
      <c r="D223" s="4" t="s">
        <v>247</v>
      </c>
      <c r="E223" s="199" t="s">
        <v>40</v>
      </c>
      <c r="F223" s="274">
        <v>253.53</v>
      </c>
      <c r="G223" s="276"/>
      <c r="H223" s="20">
        <f t="shared" si="21"/>
        <v>0</v>
      </c>
    </row>
    <row r="224" spans="1:37" s="3" customFormat="1" ht="17.25" customHeight="1" thickBot="1" x14ac:dyDescent="0.35">
      <c r="B224" s="476" t="s">
        <v>242</v>
      </c>
      <c r="C224" s="477"/>
      <c r="D224" s="477"/>
      <c r="E224" s="477"/>
      <c r="F224" s="477"/>
      <c r="G224" s="478"/>
      <c r="H224" s="33">
        <f>SUM(H211:H223)</f>
        <v>0</v>
      </c>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s="172" customFormat="1" ht="19.5" customHeight="1" x14ac:dyDescent="0.25">
      <c r="B225" s="339"/>
      <c r="C225" s="217"/>
      <c r="D225" s="176" t="s">
        <v>248</v>
      </c>
      <c r="E225" s="286"/>
      <c r="F225" s="287"/>
      <c r="G225" s="288"/>
      <c r="H225" s="378"/>
    </row>
    <row r="226" spans="1:37" s="156" customFormat="1" ht="93.75" x14ac:dyDescent="0.35">
      <c r="B226" s="37">
        <v>32</v>
      </c>
      <c r="C226" s="90"/>
      <c r="D226" s="4" t="s">
        <v>249</v>
      </c>
      <c r="E226" s="198"/>
      <c r="F226" s="109"/>
      <c r="G226" s="57"/>
      <c r="H226" s="42"/>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row>
    <row r="227" spans="1:37" s="160" customFormat="1" ht="18.75" x14ac:dyDescent="0.35">
      <c r="A227" s="168"/>
      <c r="B227" s="278">
        <v>32.1</v>
      </c>
      <c r="C227" s="279"/>
      <c r="D227" s="4" t="s">
        <v>250</v>
      </c>
      <c r="E227" s="199" t="s">
        <v>38</v>
      </c>
      <c r="F227" s="274">
        <v>22.23</v>
      </c>
      <c r="G227" s="276"/>
      <c r="H227" s="20">
        <f>F227*G227</f>
        <v>0</v>
      </c>
    </row>
    <row r="228" spans="1:37" s="156" customFormat="1" ht="51.75" customHeight="1" x14ac:dyDescent="0.35">
      <c r="B228" s="271">
        <v>32.200000000000003</v>
      </c>
      <c r="C228" s="92"/>
      <c r="D228" s="4" t="s">
        <v>251</v>
      </c>
      <c r="E228" s="199" t="s">
        <v>38</v>
      </c>
      <c r="F228" s="274">
        <v>100</v>
      </c>
      <c r="G228" s="276"/>
      <c r="H228" s="20">
        <f>F228*G228</f>
        <v>0</v>
      </c>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5"/>
    </row>
    <row r="229" spans="1:37" s="160" customFormat="1" ht="18.75" x14ac:dyDescent="0.35">
      <c r="B229" s="37">
        <v>32.299999999999997</v>
      </c>
      <c r="C229" s="92"/>
      <c r="D229" s="4" t="s">
        <v>252</v>
      </c>
      <c r="E229" s="199" t="s">
        <v>38</v>
      </c>
      <c r="F229" s="274">
        <v>60</v>
      </c>
      <c r="G229" s="276"/>
      <c r="H229" s="20">
        <f>F229*G229</f>
        <v>0</v>
      </c>
    </row>
    <row r="230" spans="1:37" s="160" customFormat="1" ht="18.75" x14ac:dyDescent="0.35">
      <c r="B230" s="271">
        <v>32.4</v>
      </c>
      <c r="C230" s="92"/>
      <c r="D230" s="4" t="s">
        <v>253</v>
      </c>
      <c r="E230" s="199" t="s">
        <v>38</v>
      </c>
      <c r="F230" s="274">
        <v>62.28</v>
      </c>
      <c r="G230" s="276"/>
      <c r="H230" s="20">
        <f>F230*G230</f>
        <v>0</v>
      </c>
    </row>
    <row r="231" spans="1:37" s="155" customFormat="1" ht="79.5" customHeight="1" thickBot="1" x14ac:dyDescent="0.4">
      <c r="B231" s="28">
        <v>33</v>
      </c>
      <c r="C231" s="92"/>
      <c r="D231" s="4" t="s">
        <v>254</v>
      </c>
      <c r="E231" s="199" t="s">
        <v>38</v>
      </c>
      <c r="F231" s="274">
        <v>244.51</v>
      </c>
      <c r="G231" s="276"/>
      <c r="H231" s="20">
        <f>F231*G231</f>
        <v>0</v>
      </c>
    </row>
    <row r="232" spans="1:37" s="3" customFormat="1" ht="17.25" customHeight="1" thickBot="1" x14ac:dyDescent="0.35">
      <c r="B232" s="476" t="s">
        <v>255</v>
      </c>
      <c r="C232" s="477"/>
      <c r="D232" s="477"/>
      <c r="E232" s="477"/>
      <c r="F232" s="477"/>
      <c r="G232" s="478"/>
      <c r="H232" s="33">
        <f>SUM(H227:H231)</f>
        <v>0</v>
      </c>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s="172" customFormat="1" ht="19.5" customHeight="1" x14ac:dyDescent="0.25">
      <c r="B233" s="339"/>
      <c r="C233" s="217"/>
      <c r="D233" s="176" t="s">
        <v>256</v>
      </c>
      <c r="E233" s="286"/>
      <c r="F233" s="287"/>
      <c r="G233" s="288"/>
      <c r="H233" s="363"/>
      <c r="I233" s="230"/>
    </row>
    <row r="234" spans="1:37" s="156" customFormat="1" ht="56.25" x14ac:dyDescent="0.35">
      <c r="B234" s="37">
        <v>34</v>
      </c>
      <c r="C234" s="90"/>
      <c r="D234" s="4" t="s">
        <v>272</v>
      </c>
      <c r="E234" s="199" t="s">
        <v>41</v>
      </c>
      <c r="F234" s="274">
        <v>9</v>
      </c>
      <c r="G234" s="276"/>
      <c r="H234" s="20">
        <f>F234*G234</f>
        <v>0</v>
      </c>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row>
    <row r="235" spans="1:37" s="160" customFormat="1" ht="75" x14ac:dyDescent="0.35">
      <c r="A235" s="168"/>
      <c r="B235" s="278">
        <v>35</v>
      </c>
      <c r="C235" s="279"/>
      <c r="D235" s="4" t="s">
        <v>257</v>
      </c>
      <c r="E235" s="199"/>
      <c r="F235" s="274"/>
      <c r="G235" s="276"/>
      <c r="H235" s="20"/>
    </row>
    <row r="236" spans="1:37" s="156" customFormat="1" ht="51.75" customHeight="1" x14ac:dyDescent="0.35">
      <c r="B236" s="271">
        <v>35.1</v>
      </c>
      <c r="C236" s="92"/>
      <c r="D236" s="4" t="s">
        <v>258</v>
      </c>
      <c r="E236" s="199" t="s">
        <v>41</v>
      </c>
      <c r="F236" s="274">
        <v>0</v>
      </c>
      <c r="G236" s="276"/>
      <c r="H236" s="20">
        <f>F236*G236</f>
        <v>0</v>
      </c>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row>
    <row r="237" spans="1:37" s="160" customFormat="1" ht="18.75" x14ac:dyDescent="0.35">
      <c r="B237" s="37">
        <v>35.200000000000003</v>
      </c>
      <c r="C237" s="92"/>
      <c r="D237" s="4" t="s">
        <v>259</v>
      </c>
      <c r="E237" s="199" t="s">
        <v>41</v>
      </c>
      <c r="F237" s="274">
        <v>10</v>
      </c>
      <c r="G237" s="276"/>
      <c r="H237" s="20">
        <f t="shared" ref="H237:H238" si="22">F237*G237</f>
        <v>0</v>
      </c>
    </row>
    <row r="238" spans="1:37" s="160" customFormat="1" ht="18.75" x14ac:dyDescent="0.35">
      <c r="B238" s="271">
        <v>35.299999999999997</v>
      </c>
      <c r="C238" s="92"/>
      <c r="D238" s="4" t="s">
        <v>260</v>
      </c>
      <c r="E238" s="199" t="s">
        <v>41</v>
      </c>
      <c r="F238" s="274">
        <v>9</v>
      </c>
      <c r="G238" s="276"/>
      <c r="H238" s="20">
        <f t="shared" si="22"/>
        <v>0</v>
      </c>
    </row>
    <row r="239" spans="1:37" s="155" customFormat="1" ht="134.25" x14ac:dyDescent="0.35">
      <c r="A239" s="226"/>
      <c r="B239" s="218"/>
      <c r="C239" s="341"/>
      <c r="D239" s="342" t="s">
        <v>375</v>
      </c>
      <c r="E239" s="343" t="s">
        <v>40</v>
      </c>
      <c r="F239" s="344">
        <v>3.24</v>
      </c>
      <c r="G239" s="345"/>
      <c r="H239" s="357"/>
    </row>
    <row r="240" spans="1:37" s="160" customFormat="1" ht="75" x14ac:dyDescent="0.35">
      <c r="A240" s="225"/>
      <c r="B240" s="218"/>
      <c r="C240" s="341"/>
      <c r="D240" s="342" t="s">
        <v>261</v>
      </c>
      <c r="E240" s="343" t="s">
        <v>40</v>
      </c>
      <c r="F240" s="344">
        <f>1.4*1.4*0.1</f>
        <v>0.19599999999999998</v>
      </c>
      <c r="G240" s="345"/>
      <c r="H240" s="346"/>
    </row>
    <row r="241" spans="1:37" s="160" customFormat="1" ht="56.25" customHeight="1" x14ac:dyDescent="0.35">
      <c r="A241" s="225"/>
      <c r="B241" s="219"/>
      <c r="C241" s="341"/>
      <c r="D241" s="342" t="s">
        <v>262</v>
      </c>
      <c r="E241" s="343" t="s">
        <v>39</v>
      </c>
      <c r="F241" s="344">
        <v>0.93</v>
      </c>
      <c r="G241" s="345"/>
      <c r="H241" s="346"/>
    </row>
    <row r="242" spans="1:37" s="160" customFormat="1" ht="54" customHeight="1" x14ac:dyDescent="0.35">
      <c r="A242" s="225"/>
      <c r="B242" s="219"/>
      <c r="C242" s="341"/>
      <c r="D242" s="342" t="s">
        <v>263</v>
      </c>
      <c r="E242" s="343" t="s">
        <v>40</v>
      </c>
      <c r="F242" s="344">
        <f>F239-F241</f>
        <v>2.31</v>
      </c>
      <c r="G242" s="345"/>
      <c r="H242" s="346"/>
    </row>
    <row r="243" spans="1:37" s="160" customFormat="1" ht="56.25" customHeight="1" x14ac:dyDescent="0.35">
      <c r="A243" s="225"/>
      <c r="B243" s="219"/>
      <c r="C243" s="341"/>
      <c r="D243" s="342" t="s">
        <v>264</v>
      </c>
      <c r="E243" s="343" t="s">
        <v>40</v>
      </c>
      <c r="F243" s="344">
        <v>0.18</v>
      </c>
      <c r="G243" s="345"/>
      <c r="H243" s="346"/>
    </row>
    <row r="244" spans="1:37" s="160" customFormat="1" ht="55.5" customHeight="1" x14ac:dyDescent="0.35">
      <c r="A244" s="225"/>
      <c r="B244" s="219"/>
      <c r="C244" s="341"/>
      <c r="D244" s="342" t="s">
        <v>376</v>
      </c>
      <c r="E244" s="343" t="s">
        <v>40</v>
      </c>
      <c r="F244" s="344">
        <v>0.19</v>
      </c>
      <c r="G244" s="345"/>
      <c r="H244" s="346"/>
    </row>
    <row r="245" spans="1:37" s="160" customFormat="1" ht="54.75" customHeight="1" x14ac:dyDescent="0.35">
      <c r="A245" s="225"/>
      <c r="B245" s="219"/>
      <c r="C245" s="341"/>
      <c r="D245" s="342" t="s">
        <v>265</v>
      </c>
      <c r="E245" s="343" t="s">
        <v>41</v>
      </c>
      <c r="F245" s="344">
        <v>1</v>
      </c>
      <c r="G245" s="345"/>
      <c r="H245" s="346"/>
    </row>
    <row r="246" spans="1:37" s="160" customFormat="1" ht="60" customHeight="1" x14ac:dyDescent="0.35">
      <c r="A246" s="225"/>
      <c r="B246" s="219"/>
      <c r="C246" s="341"/>
      <c r="D246" s="342" t="s">
        <v>266</v>
      </c>
      <c r="E246" s="343" t="s">
        <v>41</v>
      </c>
      <c r="F246" s="344">
        <v>5</v>
      </c>
      <c r="G246" s="345"/>
      <c r="H246" s="346"/>
    </row>
    <row r="247" spans="1:37" s="160" customFormat="1" ht="37.5" x14ac:dyDescent="0.35">
      <c r="A247" s="225"/>
      <c r="B247" s="218"/>
      <c r="C247" s="341"/>
      <c r="D247" s="342" t="s">
        <v>267</v>
      </c>
      <c r="E247" s="343" t="s">
        <v>269</v>
      </c>
      <c r="F247" s="344">
        <v>19.420000000000002</v>
      </c>
      <c r="G247" s="345"/>
      <c r="H247" s="346"/>
    </row>
    <row r="248" spans="1:37" s="160" customFormat="1" ht="56.25" customHeight="1" thickBot="1" x14ac:dyDescent="0.4">
      <c r="A248" s="225"/>
      <c r="B248" s="365"/>
      <c r="C248" s="366"/>
      <c r="D248" s="367" t="s">
        <v>268</v>
      </c>
      <c r="E248" s="368" t="s">
        <v>270</v>
      </c>
      <c r="F248" s="369">
        <v>2</v>
      </c>
      <c r="G248" s="370"/>
      <c r="H248" s="375"/>
    </row>
    <row r="249" spans="1:37" s="3" customFormat="1" ht="17.25" customHeight="1" thickBot="1" x14ac:dyDescent="0.35">
      <c r="A249" s="227"/>
      <c r="B249" s="487" t="s">
        <v>271</v>
      </c>
      <c r="C249" s="487"/>
      <c r="D249" s="487"/>
      <c r="E249" s="487"/>
      <c r="F249" s="487"/>
      <c r="G249" s="488"/>
      <c r="H249" s="222">
        <f>SUM(H234:H248)</f>
        <v>0</v>
      </c>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s="172" customFormat="1" ht="19.5" customHeight="1" x14ac:dyDescent="0.25">
      <c r="A250" s="179"/>
      <c r="B250" s="371"/>
      <c r="C250" s="217"/>
      <c r="D250" s="176" t="s">
        <v>273</v>
      </c>
      <c r="E250" s="286"/>
      <c r="F250" s="287"/>
      <c r="G250" s="288"/>
      <c r="H250" s="348"/>
    </row>
    <row r="251" spans="1:37" s="156" customFormat="1" ht="56.25" x14ac:dyDescent="0.35">
      <c r="A251" s="224"/>
      <c r="B251" s="37">
        <v>36</v>
      </c>
      <c r="C251" s="90"/>
      <c r="D251" s="4" t="s">
        <v>274</v>
      </c>
      <c r="E251" s="199" t="s">
        <v>41</v>
      </c>
      <c r="F251" s="274">
        <v>9</v>
      </c>
      <c r="G251" s="276"/>
      <c r="H251" s="372">
        <f>F251*G251</f>
        <v>0</v>
      </c>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row>
    <row r="252" spans="1:37" s="160" customFormat="1" ht="134.25" x14ac:dyDescent="0.35">
      <c r="A252" s="223"/>
      <c r="B252" s="373"/>
      <c r="C252" s="353"/>
      <c r="D252" s="342" t="s">
        <v>375</v>
      </c>
      <c r="E252" s="343" t="s">
        <v>40</v>
      </c>
      <c r="F252" s="344">
        <v>1.66</v>
      </c>
      <c r="G252" s="345"/>
      <c r="H252" s="357"/>
    </row>
    <row r="253" spans="1:37" s="156" customFormat="1" ht="51.75" customHeight="1" x14ac:dyDescent="0.35">
      <c r="A253" s="224"/>
      <c r="B253" s="219"/>
      <c r="C253" s="341"/>
      <c r="D253" s="342" t="s">
        <v>275</v>
      </c>
      <c r="E253" s="343" t="s">
        <v>40</v>
      </c>
      <c r="F253" s="344">
        <f>0.9*0.9*0.1</f>
        <v>8.1000000000000016E-2</v>
      </c>
      <c r="G253" s="345"/>
      <c r="H253" s="346"/>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row>
    <row r="254" spans="1:37" s="160" customFormat="1" ht="75" x14ac:dyDescent="0.35">
      <c r="A254" s="225"/>
      <c r="B254" s="218"/>
      <c r="C254" s="341"/>
      <c r="D254" s="342" t="s">
        <v>276</v>
      </c>
      <c r="E254" s="343" t="s">
        <v>40</v>
      </c>
      <c r="F254" s="344">
        <v>1.2</v>
      </c>
      <c r="G254" s="345"/>
      <c r="H254" s="346"/>
    </row>
    <row r="255" spans="1:37" s="160" customFormat="1" ht="56.25" x14ac:dyDescent="0.35">
      <c r="A255" s="225"/>
      <c r="B255" s="219"/>
      <c r="C255" s="341"/>
      <c r="D255" s="342" t="s">
        <v>263</v>
      </c>
      <c r="E255" s="343" t="s">
        <v>40</v>
      </c>
      <c r="F255" s="344">
        <f>F252-F254</f>
        <v>0.45999999999999996</v>
      </c>
      <c r="G255" s="345"/>
      <c r="H255" s="346"/>
    </row>
    <row r="256" spans="1:37" s="155" customFormat="1" ht="56.25" x14ac:dyDescent="0.35">
      <c r="A256" s="226"/>
      <c r="B256" s="218"/>
      <c r="C256" s="341"/>
      <c r="D256" s="342" t="s">
        <v>277</v>
      </c>
      <c r="E256" s="343"/>
      <c r="F256" s="344"/>
      <c r="G256" s="345"/>
      <c r="H256" s="346"/>
    </row>
    <row r="257" spans="1:37" s="160" customFormat="1" ht="18.75" x14ac:dyDescent="0.35">
      <c r="A257" s="225"/>
      <c r="B257" s="218"/>
      <c r="C257" s="341"/>
      <c r="D257" s="342" t="s">
        <v>278</v>
      </c>
      <c r="E257" s="343" t="s">
        <v>40</v>
      </c>
      <c r="F257" s="344">
        <f>(0.9*0.9-0.2^2*3.14)*0.2</f>
        <v>0.13688</v>
      </c>
      <c r="G257" s="345"/>
      <c r="H257" s="346"/>
    </row>
    <row r="258" spans="1:37" s="160" customFormat="1" ht="56.25" customHeight="1" x14ac:dyDescent="0.35">
      <c r="A258" s="225"/>
      <c r="B258" s="219"/>
      <c r="C258" s="341"/>
      <c r="D258" s="342" t="s">
        <v>279</v>
      </c>
      <c r="E258" s="343" t="s">
        <v>40</v>
      </c>
      <c r="F258" s="344">
        <f>0.7*0.7*0.1</f>
        <v>4.8999999999999995E-2</v>
      </c>
      <c r="G258" s="345"/>
      <c r="H258" s="346"/>
    </row>
    <row r="259" spans="1:37" s="160" customFormat="1" ht="56.25" customHeight="1" x14ac:dyDescent="0.35">
      <c r="A259" s="225"/>
      <c r="B259" s="219"/>
      <c r="C259" s="341"/>
      <c r="D259" s="342" t="s">
        <v>280</v>
      </c>
      <c r="E259" s="343" t="s">
        <v>40</v>
      </c>
      <c r="F259" s="344">
        <f>0.03*2</f>
        <v>0.06</v>
      </c>
      <c r="G259" s="345"/>
      <c r="H259" s="346"/>
    </row>
    <row r="260" spans="1:37" s="160" customFormat="1" ht="54.75" customHeight="1" x14ac:dyDescent="0.35">
      <c r="A260" s="225"/>
      <c r="B260" s="219"/>
      <c r="C260" s="341"/>
      <c r="D260" s="342" t="s">
        <v>281</v>
      </c>
      <c r="E260" s="343" t="s">
        <v>41</v>
      </c>
      <c r="F260" s="344">
        <v>1</v>
      </c>
      <c r="G260" s="345"/>
      <c r="H260" s="346"/>
    </row>
    <row r="261" spans="1:37" s="160" customFormat="1" ht="60" customHeight="1" x14ac:dyDescent="0.35">
      <c r="A261" s="225"/>
      <c r="B261" s="219"/>
      <c r="C261" s="341"/>
      <c r="D261" s="342" t="s">
        <v>282</v>
      </c>
      <c r="E261" s="343" t="s">
        <v>41</v>
      </c>
      <c r="F261" s="344">
        <v>2</v>
      </c>
      <c r="G261" s="345"/>
      <c r="H261" s="346"/>
    </row>
    <row r="262" spans="1:37" s="160" customFormat="1" ht="37.5" x14ac:dyDescent="0.35">
      <c r="A262" s="225"/>
      <c r="B262" s="218"/>
      <c r="C262" s="341"/>
      <c r="D262" s="342" t="s">
        <v>283</v>
      </c>
      <c r="E262" s="343" t="s">
        <v>269</v>
      </c>
      <c r="F262" s="344">
        <v>7</v>
      </c>
      <c r="G262" s="345"/>
      <c r="H262" s="346"/>
    </row>
    <row r="263" spans="1:37" s="160" customFormat="1" ht="37.5" x14ac:dyDescent="0.35">
      <c r="A263" s="225"/>
      <c r="B263" s="218"/>
      <c r="C263" s="341"/>
      <c r="D263" s="342" t="s">
        <v>284</v>
      </c>
      <c r="E263" s="343" t="s">
        <v>41</v>
      </c>
      <c r="F263" s="344">
        <v>1</v>
      </c>
      <c r="G263" s="345"/>
      <c r="H263" s="346"/>
    </row>
    <row r="264" spans="1:37" s="160" customFormat="1" ht="38.25" thickBot="1" x14ac:dyDescent="0.4">
      <c r="A264" s="225"/>
      <c r="B264" s="374"/>
      <c r="C264" s="366"/>
      <c r="D264" s="367" t="s">
        <v>285</v>
      </c>
      <c r="E264" s="368" t="s">
        <v>41</v>
      </c>
      <c r="F264" s="369">
        <v>1</v>
      </c>
      <c r="G264" s="370"/>
      <c r="H264" s="375"/>
    </row>
    <row r="265" spans="1:37" s="3" customFormat="1" ht="17.25" customHeight="1" thickBot="1" x14ac:dyDescent="0.35">
      <c r="A265" s="227"/>
      <c r="B265" s="487" t="s">
        <v>286</v>
      </c>
      <c r="C265" s="487"/>
      <c r="D265" s="487"/>
      <c r="E265" s="487"/>
      <c r="F265" s="487"/>
      <c r="G265" s="488"/>
      <c r="H265" s="222">
        <f>SUM(H251:H264)</f>
        <v>0</v>
      </c>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s="172" customFormat="1" ht="19.5" customHeight="1" x14ac:dyDescent="0.25">
      <c r="A266" s="179"/>
      <c r="B266" s="347"/>
      <c r="C266" s="217"/>
      <c r="D266" s="176" t="s">
        <v>287</v>
      </c>
      <c r="E266" s="286"/>
      <c r="F266" s="287"/>
      <c r="G266" s="288"/>
      <c r="H266" s="348"/>
    </row>
    <row r="267" spans="1:37" s="156" customFormat="1" ht="56.25" x14ac:dyDescent="0.35">
      <c r="A267" s="224"/>
      <c r="B267" s="359">
        <v>37</v>
      </c>
      <c r="C267" s="90"/>
      <c r="D267" s="4" t="s">
        <v>288</v>
      </c>
      <c r="E267" s="199" t="s">
        <v>38</v>
      </c>
      <c r="F267" s="274">
        <v>46.56</v>
      </c>
      <c r="G267" s="276"/>
      <c r="H267" s="20">
        <f>F267*G267</f>
        <v>0</v>
      </c>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row>
    <row r="268" spans="1:37" s="160" customFormat="1" ht="56.25" x14ac:dyDescent="0.35">
      <c r="A268" s="223"/>
      <c r="B268" s="360">
        <v>38</v>
      </c>
      <c r="C268" s="279"/>
      <c r="D268" s="4" t="s">
        <v>289</v>
      </c>
      <c r="E268" s="199" t="s">
        <v>39</v>
      </c>
      <c r="F268" s="274">
        <v>23.28</v>
      </c>
      <c r="G268" s="276"/>
      <c r="H268" s="20">
        <f>F268*G268</f>
        <v>0</v>
      </c>
    </row>
    <row r="269" spans="1:37" s="156" customFormat="1" ht="51.75" customHeight="1" x14ac:dyDescent="0.35">
      <c r="A269" s="224"/>
      <c r="B269" s="361">
        <v>39</v>
      </c>
      <c r="C269" s="92"/>
      <c r="D269" s="4" t="s">
        <v>290</v>
      </c>
      <c r="E269" s="199" t="s">
        <v>38</v>
      </c>
      <c r="F269" s="274">
        <v>15.52</v>
      </c>
      <c r="G269" s="276"/>
      <c r="H269" s="20">
        <f>F269*G269</f>
        <v>0</v>
      </c>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row>
    <row r="270" spans="1:37" s="160" customFormat="1" ht="57" thickBot="1" x14ac:dyDescent="0.4">
      <c r="A270" s="225"/>
      <c r="B270" s="359">
        <v>40</v>
      </c>
      <c r="C270" s="92"/>
      <c r="D270" s="4" t="s">
        <v>291</v>
      </c>
      <c r="E270" s="199" t="s">
        <v>38</v>
      </c>
      <c r="F270" s="274">
        <f>F268</f>
        <v>23.28</v>
      </c>
      <c r="G270" s="276"/>
      <c r="H270" s="20">
        <f>F270*G270</f>
        <v>0</v>
      </c>
    </row>
    <row r="271" spans="1:37" s="3" customFormat="1" ht="17.25" customHeight="1" thickBot="1" x14ac:dyDescent="0.35">
      <c r="A271" s="227"/>
      <c r="B271" s="477" t="s">
        <v>292</v>
      </c>
      <c r="C271" s="477"/>
      <c r="D271" s="477"/>
      <c r="E271" s="477"/>
      <c r="F271" s="477"/>
      <c r="G271" s="478"/>
      <c r="H271" s="33">
        <f>SUM(H267:H270)</f>
        <v>0</v>
      </c>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s="172" customFormat="1" ht="19.5" customHeight="1" x14ac:dyDescent="0.25">
      <c r="A272" s="179"/>
      <c r="B272" s="347"/>
      <c r="C272" s="217"/>
      <c r="D272" s="176" t="s">
        <v>293</v>
      </c>
      <c r="E272" s="286"/>
      <c r="F272" s="287"/>
      <c r="G272" s="288"/>
      <c r="H272" s="348"/>
    </row>
    <row r="273" spans="1:37" s="156" customFormat="1" ht="56.25" x14ac:dyDescent="0.35">
      <c r="A273" s="224"/>
      <c r="B273" s="359">
        <v>41</v>
      </c>
      <c r="C273" s="90"/>
      <c r="D273" s="4" t="s">
        <v>294</v>
      </c>
      <c r="E273" s="199" t="s">
        <v>38</v>
      </c>
      <c r="F273" s="274">
        <v>50</v>
      </c>
      <c r="G273" s="276"/>
      <c r="H273" s="20">
        <f t="shared" ref="H273:H279" si="23">F273*G273</f>
        <v>0</v>
      </c>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row>
    <row r="274" spans="1:37" s="160" customFormat="1" ht="132.75" x14ac:dyDescent="0.35">
      <c r="A274" s="223"/>
      <c r="B274" s="360">
        <v>42</v>
      </c>
      <c r="C274" s="279"/>
      <c r="D274" s="4" t="s">
        <v>377</v>
      </c>
      <c r="E274" s="199" t="s">
        <v>40</v>
      </c>
      <c r="F274" s="274">
        <v>9.85</v>
      </c>
      <c r="G274" s="276"/>
      <c r="H274" s="20">
        <f t="shared" si="23"/>
        <v>0</v>
      </c>
    </row>
    <row r="275" spans="1:37" s="156" customFormat="1" ht="75" x14ac:dyDescent="0.35">
      <c r="A275" s="224"/>
      <c r="B275" s="361">
        <v>43</v>
      </c>
      <c r="C275" s="92"/>
      <c r="D275" s="4" t="s">
        <v>295</v>
      </c>
      <c r="E275" s="199" t="s">
        <v>40</v>
      </c>
      <c r="F275" s="274">
        <v>3.17</v>
      </c>
      <c r="G275" s="276"/>
      <c r="H275" s="20">
        <f t="shared" si="23"/>
        <v>0</v>
      </c>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row>
    <row r="276" spans="1:37" s="160" customFormat="1" ht="75" x14ac:dyDescent="0.35">
      <c r="A276" s="225"/>
      <c r="B276" s="359">
        <v>44</v>
      </c>
      <c r="C276" s="92"/>
      <c r="D276" s="4" t="s">
        <v>296</v>
      </c>
      <c r="E276" s="199" t="s">
        <v>40</v>
      </c>
      <c r="F276" s="274">
        <v>0.31</v>
      </c>
      <c r="G276" s="276"/>
      <c r="H276" s="20">
        <f t="shared" si="23"/>
        <v>0</v>
      </c>
    </row>
    <row r="277" spans="1:37" s="160" customFormat="1" ht="75" x14ac:dyDescent="0.35">
      <c r="A277" s="223"/>
      <c r="B277" s="360">
        <v>45</v>
      </c>
      <c r="C277" s="279"/>
      <c r="D277" s="4" t="s">
        <v>297</v>
      </c>
      <c r="E277" s="199" t="s">
        <v>40</v>
      </c>
      <c r="F277" s="274">
        <v>2.14</v>
      </c>
      <c r="G277" s="276"/>
      <c r="H277" s="20">
        <f t="shared" si="23"/>
        <v>0</v>
      </c>
    </row>
    <row r="278" spans="1:37" s="156" customFormat="1" ht="51.75" customHeight="1" x14ac:dyDescent="0.35">
      <c r="B278" s="271">
        <v>46</v>
      </c>
      <c r="C278" s="92"/>
      <c r="D278" s="4" t="s">
        <v>298</v>
      </c>
      <c r="E278" s="199" t="s">
        <v>40</v>
      </c>
      <c r="F278" s="274">
        <v>4.95</v>
      </c>
      <c r="G278" s="276"/>
      <c r="H278" s="20">
        <f t="shared" si="23"/>
        <v>0</v>
      </c>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row>
    <row r="279" spans="1:37" s="160" customFormat="1" ht="37.5" x14ac:dyDescent="0.35">
      <c r="B279" s="37">
        <v>47</v>
      </c>
      <c r="C279" s="92"/>
      <c r="D279" s="4" t="s">
        <v>299</v>
      </c>
      <c r="E279" s="199" t="s">
        <v>39</v>
      </c>
      <c r="F279" s="274">
        <v>6.34</v>
      </c>
      <c r="G279" s="276"/>
      <c r="H279" s="20">
        <f t="shared" si="23"/>
        <v>0</v>
      </c>
    </row>
    <row r="280" spans="1:37" s="160" customFormat="1" ht="56.25" x14ac:dyDescent="0.35">
      <c r="A280" s="168"/>
      <c r="B280" s="278">
        <v>48</v>
      </c>
      <c r="C280" s="279"/>
      <c r="D280" s="4" t="s">
        <v>263</v>
      </c>
      <c r="E280" s="199" t="s">
        <v>40</v>
      </c>
      <c r="F280" s="274">
        <f>F274+F275-F276-F278</f>
        <v>7.7599999999999989</v>
      </c>
      <c r="G280" s="276"/>
      <c r="H280" s="20">
        <f>F280*G280</f>
        <v>0</v>
      </c>
    </row>
    <row r="281" spans="1:37" s="156" customFormat="1" ht="51.75" customHeight="1" x14ac:dyDescent="0.35">
      <c r="B281" s="271">
        <v>49</v>
      </c>
      <c r="C281" s="92"/>
      <c r="D281" s="4" t="s">
        <v>300</v>
      </c>
      <c r="E281" s="199" t="s">
        <v>40</v>
      </c>
      <c r="F281" s="274">
        <v>2.77</v>
      </c>
      <c r="G281" s="276"/>
      <c r="H281" s="20">
        <f>F281*G281</f>
        <v>0</v>
      </c>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row>
    <row r="282" spans="1:37" s="156" customFormat="1" ht="51.75" customHeight="1" x14ac:dyDescent="0.35">
      <c r="B282" s="271">
        <v>50</v>
      </c>
      <c r="C282" s="92"/>
      <c r="D282" s="4" t="s">
        <v>301</v>
      </c>
      <c r="E282" s="199" t="s">
        <v>40</v>
      </c>
      <c r="F282" s="274">
        <f>0.05 * 0.45 * 3.14</f>
        <v>7.0650000000000004E-2</v>
      </c>
      <c r="G282" s="276"/>
      <c r="H282" s="20">
        <f>F282*G282</f>
        <v>0</v>
      </c>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row>
    <row r="283" spans="1:37" s="160" customFormat="1" ht="57.75" x14ac:dyDescent="0.35">
      <c r="A283" s="168"/>
      <c r="B283" s="278">
        <v>51</v>
      </c>
      <c r="C283" s="279"/>
      <c r="D283" s="4" t="s">
        <v>378</v>
      </c>
      <c r="E283" s="199" t="s">
        <v>269</v>
      </c>
      <c r="F283" s="274">
        <v>125.34</v>
      </c>
      <c r="G283" s="276"/>
      <c r="H283" s="20">
        <f>F283*G283</f>
        <v>0</v>
      </c>
    </row>
    <row r="284" spans="1:37" s="156" customFormat="1" ht="51.75" customHeight="1" x14ac:dyDescent="0.35">
      <c r="B284" s="271">
        <v>52</v>
      </c>
      <c r="C284" s="92"/>
      <c r="D284" s="4" t="s">
        <v>302</v>
      </c>
      <c r="E284" s="199" t="s">
        <v>269</v>
      </c>
      <c r="F284" s="274">
        <v>97.61</v>
      </c>
      <c r="G284" s="276"/>
      <c r="H284" s="20">
        <f t="shared" ref="H284" si="24">F284*G284</f>
        <v>0</v>
      </c>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row>
    <row r="285" spans="1:37" s="156" customFormat="1" ht="54.75" customHeight="1" thickBot="1" x14ac:dyDescent="0.4">
      <c r="B285" s="271">
        <v>53</v>
      </c>
      <c r="C285" s="92"/>
      <c r="D285" s="4" t="s">
        <v>303</v>
      </c>
      <c r="E285" s="199" t="s">
        <v>41</v>
      </c>
      <c r="F285" s="274">
        <v>4</v>
      </c>
      <c r="G285" s="276"/>
      <c r="H285" s="20">
        <f>F285*G285</f>
        <v>0</v>
      </c>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row>
    <row r="286" spans="1:37" s="3" customFormat="1" ht="17.25" customHeight="1" thickBot="1" x14ac:dyDescent="0.35">
      <c r="B286" s="476" t="s">
        <v>304</v>
      </c>
      <c r="C286" s="477"/>
      <c r="D286" s="477"/>
      <c r="E286" s="477"/>
      <c r="F286" s="477"/>
      <c r="G286" s="478"/>
      <c r="H286" s="33">
        <f>SUM(H273:H285)</f>
        <v>0</v>
      </c>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s="3" customFormat="1" ht="21.75" customHeight="1" thickBot="1" x14ac:dyDescent="0.4">
      <c r="B287" s="448" t="s">
        <v>333</v>
      </c>
      <c r="C287" s="449"/>
      <c r="D287" s="449"/>
      <c r="E287" s="449"/>
      <c r="F287" s="449"/>
      <c r="G287" s="450"/>
      <c r="H287" s="33">
        <f>H224+H232+H249+H265+H271+H286</f>
        <v>0</v>
      </c>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s="3" customFormat="1" ht="21.75" customHeight="1" x14ac:dyDescent="0.35">
      <c r="B288" s="164"/>
      <c r="C288" s="165"/>
      <c r="D288" s="135" t="s">
        <v>305</v>
      </c>
      <c r="E288" s="142"/>
      <c r="F288" s="166"/>
      <c r="G288" s="167"/>
      <c r="H288" s="137"/>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s="172" customFormat="1" ht="262.5" x14ac:dyDescent="0.25">
      <c r="B289" s="338"/>
      <c r="C289" s="217"/>
      <c r="D289" s="4" t="s">
        <v>306</v>
      </c>
      <c r="E289" s="286"/>
      <c r="F289" s="287"/>
      <c r="G289" s="288"/>
      <c r="H289" s="363"/>
      <c r="I289" s="230"/>
    </row>
    <row r="290" spans="1:37" s="172" customFormat="1" ht="19.5" customHeight="1" x14ac:dyDescent="0.25">
      <c r="B290" s="338"/>
      <c r="C290" s="217"/>
      <c r="D290" s="176" t="s">
        <v>307</v>
      </c>
      <c r="E290" s="286"/>
      <c r="F290" s="287"/>
      <c r="G290" s="288"/>
      <c r="H290" s="363"/>
      <c r="I290" s="230"/>
    </row>
    <row r="291" spans="1:37" s="156" customFormat="1" ht="112.5" x14ac:dyDescent="0.35">
      <c r="B291" s="37">
        <v>54</v>
      </c>
      <c r="C291" s="90"/>
      <c r="D291" s="4" t="s">
        <v>308</v>
      </c>
      <c r="E291" s="199" t="s">
        <v>40</v>
      </c>
      <c r="F291" s="274">
        <v>68</v>
      </c>
      <c r="G291" s="250"/>
      <c r="H291" s="362">
        <f t="shared" ref="H291:H297" si="25">G291*F291</f>
        <v>0</v>
      </c>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row>
    <row r="292" spans="1:37" s="160" customFormat="1" ht="75" x14ac:dyDescent="0.35">
      <c r="A292" s="168"/>
      <c r="B292" s="278">
        <v>55</v>
      </c>
      <c r="C292" s="279"/>
      <c r="D292" s="4" t="s">
        <v>309</v>
      </c>
      <c r="E292" s="199" t="s">
        <v>40</v>
      </c>
      <c r="F292" s="274">
        <v>3</v>
      </c>
      <c r="G292" s="250"/>
      <c r="H292" s="362">
        <f t="shared" si="25"/>
        <v>0</v>
      </c>
    </row>
    <row r="293" spans="1:37" s="156" customFormat="1" ht="51.75" customHeight="1" x14ac:dyDescent="0.35">
      <c r="B293" s="271">
        <v>56</v>
      </c>
      <c r="C293" s="92"/>
      <c r="D293" s="4" t="s">
        <v>310</v>
      </c>
      <c r="E293" s="199" t="s">
        <v>40</v>
      </c>
      <c r="F293" s="274">
        <v>51</v>
      </c>
      <c r="G293" s="250"/>
      <c r="H293" s="362">
        <f t="shared" si="25"/>
        <v>0</v>
      </c>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row>
    <row r="294" spans="1:37" s="160" customFormat="1" ht="75" x14ac:dyDescent="0.35">
      <c r="B294" s="37">
        <v>57</v>
      </c>
      <c r="C294" s="92"/>
      <c r="D294" s="4" t="s">
        <v>311</v>
      </c>
      <c r="E294" s="199" t="s">
        <v>40</v>
      </c>
      <c r="F294" s="274">
        <v>17</v>
      </c>
      <c r="G294" s="250"/>
      <c r="H294" s="362">
        <f t="shared" si="25"/>
        <v>0</v>
      </c>
    </row>
    <row r="295" spans="1:37" s="160" customFormat="1" ht="75" x14ac:dyDescent="0.35">
      <c r="B295" s="271">
        <v>58</v>
      </c>
      <c r="C295" s="92"/>
      <c r="D295" s="4" t="s">
        <v>312</v>
      </c>
      <c r="E295" s="199" t="s">
        <v>40</v>
      </c>
      <c r="F295" s="274">
        <v>25</v>
      </c>
      <c r="G295" s="250"/>
      <c r="H295" s="362">
        <f t="shared" si="25"/>
        <v>0</v>
      </c>
    </row>
    <row r="296" spans="1:37" s="155" customFormat="1" ht="262.5" x14ac:dyDescent="0.35">
      <c r="B296" s="28">
        <v>59</v>
      </c>
      <c r="C296" s="92"/>
      <c r="D296" s="4" t="s">
        <v>313</v>
      </c>
      <c r="E296" s="199" t="s">
        <v>41</v>
      </c>
      <c r="F296" s="274">
        <v>9</v>
      </c>
      <c r="G296" s="250"/>
      <c r="H296" s="362">
        <f t="shared" si="25"/>
        <v>0</v>
      </c>
    </row>
    <row r="297" spans="1:37" s="160" customFormat="1" ht="56.25" x14ac:dyDescent="0.35">
      <c r="B297" s="37">
        <v>60</v>
      </c>
      <c r="C297" s="92"/>
      <c r="D297" s="4" t="s">
        <v>314</v>
      </c>
      <c r="E297" s="199" t="s">
        <v>38</v>
      </c>
      <c r="F297" s="274">
        <v>210</v>
      </c>
      <c r="G297" s="250"/>
      <c r="H297" s="362">
        <f t="shared" si="25"/>
        <v>0</v>
      </c>
    </row>
    <row r="298" spans="1:37" s="160" customFormat="1" ht="54" customHeight="1" thickBot="1" x14ac:dyDescent="0.4">
      <c r="B298" s="271">
        <v>61</v>
      </c>
      <c r="C298" s="92"/>
      <c r="D298" s="4" t="s">
        <v>315</v>
      </c>
      <c r="E298" s="199" t="s">
        <v>38</v>
      </c>
      <c r="F298" s="274">
        <v>210</v>
      </c>
      <c r="G298" s="250"/>
      <c r="H298" s="362">
        <f>G298*F298</f>
        <v>0</v>
      </c>
    </row>
    <row r="299" spans="1:37" s="3" customFormat="1" ht="17.25" customHeight="1" thickBot="1" x14ac:dyDescent="0.35">
      <c r="B299" s="476" t="s">
        <v>316</v>
      </c>
      <c r="C299" s="477"/>
      <c r="D299" s="477"/>
      <c r="E299" s="477"/>
      <c r="F299" s="477"/>
      <c r="G299" s="478"/>
      <c r="H299" s="33">
        <f>SUM(H291:H298)</f>
        <v>0</v>
      </c>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s="172" customFormat="1" ht="19.5" customHeight="1" x14ac:dyDescent="0.25">
      <c r="B300" s="339"/>
      <c r="C300" s="217"/>
      <c r="D300" s="176" t="s">
        <v>317</v>
      </c>
      <c r="E300" s="286"/>
      <c r="F300" s="287"/>
      <c r="G300" s="288"/>
      <c r="H300" s="363"/>
      <c r="I300" s="230"/>
    </row>
    <row r="301" spans="1:37" s="156" customFormat="1" ht="356.25" x14ac:dyDescent="0.35">
      <c r="B301" s="37">
        <v>62</v>
      </c>
      <c r="C301" s="90"/>
      <c r="D301" s="4" t="s">
        <v>318</v>
      </c>
      <c r="E301" s="199" t="s">
        <v>41</v>
      </c>
      <c r="F301" s="274">
        <v>9</v>
      </c>
      <c r="G301" s="250"/>
      <c r="H301" s="362">
        <f t="shared" ref="H301:H306" si="26">F301*G301</f>
        <v>0</v>
      </c>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row>
    <row r="302" spans="1:37" s="160" customFormat="1" ht="206.25" x14ac:dyDescent="0.35">
      <c r="A302" s="168"/>
      <c r="B302" s="278">
        <v>63</v>
      </c>
      <c r="C302" s="279"/>
      <c r="D302" s="4" t="s">
        <v>319</v>
      </c>
      <c r="E302" s="199" t="s">
        <v>41</v>
      </c>
      <c r="F302" s="274">
        <v>9</v>
      </c>
      <c r="G302" s="250"/>
      <c r="H302" s="362">
        <f t="shared" si="26"/>
        <v>0</v>
      </c>
    </row>
    <row r="303" spans="1:37" s="156" customFormat="1" ht="51.75" customHeight="1" x14ac:dyDescent="0.35">
      <c r="B303" s="271">
        <v>64</v>
      </c>
      <c r="C303" s="92"/>
      <c r="D303" s="4" t="s">
        <v>320</v>
      </c>
      <c r="E303" s="199" t="s">
        <v>38</v>
      </c>
      <c r="F303" s="274">
        <v>273</v>
      </c>
      <c r="G303" s="250"/>
      <c r="H303" s="362">
        <f t="shared" si="26"/>
        <v>0</v>
      </c>
      <c r="I303" s="155"/>
      <c r="J303" s="155"/>
      <c r="K303" s="155"/>
      <c r="L303" s="155"/>
      <c r="M303" s="155"/>
      <c r="N303" s="155"/>
      <c r="O303" s="155"/>
      <c r="P303" s="155"/>
      <c r="Q303" s="155"/>
      <c r="R303" s="155"/>
      <c r="S303" s="155"/>
      <c r="T303" s="155"/>
      <c r="U303" s="155"/>
      <c r="V303" s="155"/>
      <c r="W303" s="155"/>
      <c r="X303" s="155"/>
      <c r="Y303" s="155"/>
      <c r="Z303" s="155"/>
      <c r="AA303" s="155"/>
      <c r="AB303" s="155"/>
      <c r="AC303" s="155"/>
      <c r="AD303" s="155"/>
      <c r="AE303" s="155"/>
      <c r="AF303" s="155"/>
      <c r="AG303" s="155"/>
      <c r="AH303" s="155"/>
      <c r="AI303" s="155"/>
      <c r="AJ303" s="155"/>
      <c r="AK303" s="155"/>
    </row>
    <row r="304" spans="1:37" s="160" customFormat="1" ht="56.25" x14ac:dyDescent="0.35">
      <c r="B304" s="37">
        <v>65</v>
      </c>
      <c r="C304" s="92"/>
      <c r="D304" s="4" t="s">
        <v>321</v>
      </c>
      <c r="E304" s="199" t="s">
        <v>38</v>
      </c>
      <c r="F304" s="274">
        <f>F302*8</f>
        <v>72</v>
      </c>
      <c r="G304" s="250"/>
      <c r="H304" s="362">
        <f t="shared" si="26"/>
        <v>0</v>
      </c>
    </row>
    <row r="305" spans="1:37" s="160" customFormat="1" ht="75" x14ac:dyDescent="0.35">
      <c r="B305" s="271">
        <v>66</v>
      </c>
      <c r="C305" s="92"/>
      <c r="D305" s="4" t="s">
        <v>322</v>
      </c>
      <c r="E305" s="199" t="s">
        <v>38</v>
      </c>
      <c r="F305" s="274">
        <v>226</v>
      </c>
      <c r="G305" s="250"/>
      <c r="H305" s="362">
        <f t="shared" si="26"/>
        <v>0</v>
      </c>
    </row>
    <row r="306" spans="1:37" s="155" customFormat="1" ht="61.5" customHeight="1" thickBot="1" x14ac:dyDescent="0.4">
      <c r="B306" s="28">
        <v>67</v>
      </c>
      <c r="C306" s="92"/>
      <c r="D306" s="4" t="s">
        <v>323</v>
      </c>
      <c r="E306" s="199" t="s">
        <v>41</v>
      </c>
      <c r="F306" s="274">
        <v>9</v>
      </c>
      <c r="G306" s="250"/>
      <c r="H306" s="362">
        <f t="shared" si="26"/>
        <v>0</v>
      </c>
    </row>
    <row r="307" spans="1:37" s="3" customFormat="1" ht="17.25" customHeight="1" thickBot="1" x14ac:dyDescent="0.35">
      <c r="B307" s="476" t="s">
        <v>324</v>
      </c>
      <c r="C307" s="477"/>
      <c r="D307" s="477"/>
      <c r="E307" s="477"/>
      <c r="F307" s="477"/>
      <c r="G307" s="478"/>
      <c r="H307" s="33">
        <f>SUM(H301:H306)</f>
        <v>0</v>
      </c>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spans="1:37" s="172" customFormat="1" ht="19.5" customHeight="1" x14ac:dyDescent="0.25">
      <c r="B308" s="339"/>
      <c r="C308" s="217"/>
      <c r="D308" s="176" t="s">
        <v>325</v>
      </c>
      <c r="E308" s="286"/>
      <c r="F308" s="287"/>
      <c r="G308" s="288"/>
      <c r="H308" s="340"/>
    </row>
    <row r="309" spans="1:37" s="156" customFormat="1" ht="38.25" thickBot="1" x14ac:dyDescent="0.4">
      <c r="B309" s="37">
        <v>68</v>
      </c>
      <c r="C309" s="90"/>
      <c r="D309" s="4" t="s">
        <v>326</v>
      </c>
      <c r="E309" s="199" t="s">
        <v>33</v>
      </c>
      <c r="F309" s="274">
        <v>1</v>
      </c>
      <c r="G309" s="250"/>
      <c r="H309" s="362">
        <f t="shared" ref="H309" si="27">G309*F309</f>
        <v>0</v>
      </c>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row>
    <row r="310" spans="1:37" s="3" customFormat="1" ht="17.25" customHeight="1" thickBot="1" x14ac:dyDescent="0.35">
      <c r="B310" s="476" t="s">
        <v>327</v>
      </c>
      <c r="C310" s="477"/>
      <c r="D310" s="477"/>
      <c r="E310" s="477"/>
      <c r="F310" s="477"/>
      <c r="G310" s="478"/>
      <c r="H310" s="33">
        <f>SUM(H309)</f>
        <v>0</v>
      </c>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spans="1:37" s="172" customFormat="1" ht="19.5" customHeight="1" x14ac:dyDescent="0.25">
      <c r="B311" s="339"/>
      <c r="C311" s="217"/>
      <c r="D311" s="176" t="s">
        <v>331</v>
      </c>
      <c r="E311" s="286"/>
      <c r="F311" s="287"/>
      <c r="G311" s="288"/>
      <c r="H311" s="340"/>
    </row>
    <row r="312" spans="1:37" s="156" customFormat="1" ht="93.75" x14ac:dyDescent="0.35">
      <c r="B312" s="37">
        <v>69</v>
      </c>
      <c r="C312" s="90"/>
      <c r="D312" s="4" t="s">
        <v>328</v>
      </c>
      <c r="E312" s="199" t="s">
        <v>33</v>
      </c>
      <c r="F312" s="274">
        <v>1</v>
      </c>
      <c r="G312" s="250"/>
      <c r="H312" s="362">
        <f t="shared" ref="H312:H314" si="28">G312*F312</f>
        <v>0</v>
      </c>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row>
    <row r="313" spans="1:37" s="160" customFormat="1" ht="75" x14ac:dyDescent="0.35">
      <c r="A313" s="168"/>
      <c r="B313" s="278">
        <v>70</v>
      </c>
      <c r="C313" s="279"/>
      <c r="D313" s="4" t="s">
        <v>329</v>
      </c>
      <c r="E313" s="199" t="s">
        <v>33</v>
      </c>
      <c r="F313" s="274">
        <v>1</v>
      </c>
      <c r="G313" s="250"/>
      <c r="H313" s="362">
        <f t="shared" si="28"/>
        <v>0</v>
      </c>
    </row>
    <row r="314" spans="1:37" s="156" customFormat="1" ht="51.75" customHeight="1" thickBot="1" x14ac:dyDescent="0.4">
      <c r="B314" s="271">
        <v>71</v>
      </c>
      <c r="C314" s="92"/>
      <c r="D314" s="4" t="s">
        <v>330</v>
      </c>
      <c r="E314" s="199" t="s">
        <v>33</v>
      </c>
      <c r="F314" s="274">
        <v>1</v>
      </c>
      <c r="G314" s="250"/>
      <c r="H314" s="362">
        <f t="shared" si="28"/>
        <v>0</v>
      </c>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row>
    <row r="315" spans="1:37" s="3" customFormat="1" ht="17.25" customHeight="1" thickBot="1" x14ac:dyDescent="0.35">
      <c r="B315" s="476" t="s">
        <v>332</v>
      </c>
      <c r="C315" s="477"/>
      <c r="D315" s="477"/>
      <c r="E315" s="477"/>
      <c r="F315" s="477"/>
      <c r="G315" s="478"/>
      <c r="H315" s="33">
        <f>SUM(H312:H314)</f>
        <v>0</v>
      </c>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1:37" s="3" customFormat="1" ht="21.75" customHeight="1" thickBot="1" x14ac:dyDescent="0.4">
      <c r="B316" s="448" t="s">
        <v>334</v>
      </c>
      <c r="C316" s="449"/>
      <c r="D316" s="449"/>
      <c r="E316" s="449"/>
      <c r="F316" s="449"/>
      <c r="G316" s="450"/>
      <c r="H316" s="33">
        <f>H299+H307+H310+H315</f>
        <v>0</v>
      </c>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1:37" ht="19.5" thickBot="1" x14ac:dyDescent="0.4">
      <c r="B317" s="154"/>
      <c r="C317" s="200"/>
      <c r="D317" s="21" t="s">
        <v>340</v>
      </c>
      <c r="E317" s="201"/>
      <c r="F317" s="202"/>
      <c r="G317" s="203"/>
      <c r="H317" s="204"/>
      <c r="J317"/>
      <c r="K317"/>
      <c r="L317"/>
      <c r="M317"/>
      <c r="N317"/>
      <c r="O317"/>
      <c r="P317"/>
      <c r="Q317"/>
      <c r="R317"/>
      <c r="S317"/>
      <c r="T317"/>
      <c r="U317"/>
      <c r="V317"/>
      <c r="W317"/>
      <c r="X317"/>
      <c r="Y317"/>
      <c r="Z317"/>
      <c r="AA317"/>
      <c r="AB317"/>
      <c r="AC317"/>
      <c r="AD317"/>
      <c r="AE317"/>
      <c r="AF317"/>
      <c r="AG317"/>
      <c r="AH317"/>
      <c r="AI317"/>
      <c r="AJ317"/>
      <c r="AK317"/>
    </row>
    <row r="318" spans="1:37" ht="18.75" x14ac:dyDescent="0.35">
      <c r="B318" s="205"/>
      <c r="C318" s="206"/>
      <c r="D318" s="61" t="s">
        <v>341</v>
      </c>
      <c r="E318" s="207"/>
      <c r="F318" s="208"/>
      <c r="G318" s="209"/>
      <c r="H318" s="143"/>
      <c r="J318"/>
      <c r="K318"/>
      <c r="L318"/>
      <c r="M318"/>
      <c r="N318"/>
      <c r="O318"/>
      <c r="P318"/>
      <c r="Q318"/>
      <c r="R318"/>
      <c r="S318"/>
      <c r="T318"/>
      <c r="U318"/>
      <c r="V318"/>
      <c r="W318"/>
      <c r="X318"/>
      <c r="Y318"/>
      <c r="Z318"/>
      <c r="AA318"/>
      <c r="AB318"/>
      <c r="AC318"/>
      <c r="AD318"/>
      <c r="AE318"/>
      <c r="AF318"/>
      <c r="AG318"/>
      <c r="AH318"/>
      <c r="AI318"/>
      <c r="AJ318"/>
      <c r="AK318"/>
    </row>
    <row r="319" spans="1:37" ht="75" x14ac:dyDescent="0.35">
      <c r="B319" s="30">
        <v>72</v>
      </c>
      <c r="C319" s="85"/>
      <c r="D319" s="4" t="s">
        <v>379</v>
      </c>
      <c r="E319" s="198" t="s">
        <v>55</v>
      </c>
      <c r="F319" s="426">
        <v>2</v>
      </c>
      <c r="G319" s="105"/>
      <c r="H319" s="83">
        <f t="shared" ref="H319" si="29">F319*G319</f>
        <v>0</v>
      </c>
      <c r="I319"/>
      <c r="J319"/>
      <c r="K319"/>
      <c r="L319"/>
      <c r="M319"/>
      <c r="N319"/>
      <c r="O319"/>
      <c r="P319"/>
      <c r="Q319"/>
      <c r="R319"/>
      <c r="S319"/>
      <c r="T319"/>
      <c r="U319"/>
      <c r="V319"/>
      <c r="W319"/>
      <c r="X319"/>
      <c r="Y319"/>
      <c r="Z319"/>
      <c r="AA319"/>
      <c r="AB319"/>
      <c r="AC319"/>
      <c r="AD319"/>
      <c r="AE319"/>
      <c r="AF319"/>
      <c r="AG319"/>
      <c r="AH319"/>
      <c r="AI319"/>
      <c r="AJ319"/>
      <c r="AK319"/>
    </row>
    <row r="320" spans="1:37" ht="75" x14ac:dyDescent="0.35">
      <c r="B320" s="30">
        <v>73</v>
      </c>
      <c r="C320" s="85"/>
      <c r="D320" s="31" t="s">
        <v>380</v>
      </c>
      <c r="E320" s="199" t="s">
        <v>55</v>
      </c>
      <c r="F320" s="113">
        <v>8</v>
      </c>
      <c r="G320" s="104"/>
      <c r="H320" s="83">
        <f>F320*G320</f>
        <v>0</v>
      </c>
      <c r="I320"/>
      <c r="J320"/>
      <c r="K320"/>
      <c r="L320"/>
      <c r="M320"/>
      <c r="N320"/>
      <c r="O320"/>
      <c r="P320"/>
      <c r="Q320"/>
      <c r="R320"/>
      <c r="S320"/>
      <c r="T320"/>
      <c r="U320"/>
      <c r="V320"/>
      <c r="W320"/>
      <c r="X320"/>
      <c r="Y320"/>
      <c r="Z320"/>
      <c r="AA320"/>
      <c r="AB320"/>
      <c r="AC320"/>
      <c r="AD320"/>
      <c r="AE320"/>
      <c r="AF320"/>
      <c r="AG320"/>
      <c r="AH320"/>
      <c r="AI320"/>
      <c r="AJ320"/>
      <c r="AK320"/>
    </row>
    <row r="321" spans="1:37" ht="56.25" x14ac:dyDescent="0.35">
      <c r="B321" s="30">
        <v>74</v>
      </c>
      <c r="C321" s="85"/>
      <c r="D321" s="4" t="s">
        <v>381</v>
      </c>
      <c r="E321" s="199" t="s">
        <v>55</v>
      </c>
      <c r="F321" s="426">
        <v>12</v>
      </c>
      <c r="G321" s="104"/>
      <c r="H321" s="83">
        <f>F321*G321</f>
        <v>0</v>
      </c>
      <c r="I321"/>
      <c r="J321"/>
      <c r="K321"/>
      <c r="L321"/>
      <c r="M321"/>
      <c r="N321"/>
      <c r="O321"/>
      <c r="P321"/>
      <c r="Q321"/>
      <c r="R321"/>
      <c r="S321"/>
      <c r="T321"/>
      <c r="U321"/>
      <c r="V321"/>
      <c r="W321"/>
      <c r="X321"/>
      <c r="Y321"/>
      <c r="Z321"/>
      <c r="AA321"/>
      <c r="AB321"/>
      <c r="AC321"/>
      <c r="AD321"/>
      <c r="AE321"/>
      <c r="AF321"/>
      <c r="AG321"/>
      <c r="AH321"/>
      <c r="AI321"/>
      <c r="AJ321"/>
      <c r="AK321"/>
    </row>
    <row r="322" spans="1:37" ht="75" x14ac:dyDescent="0.35">
      <c r="B322" s="30">
        <v>75</v>
      </c>
      <c r="C322" s="85"/>
      <c r="D322" s="31" t="s">
        <v>85</v>
      </c>
      <c r="E322" s="198" t="s">
        <v>38</v>
      </c>
      <c r="F322" s="429">
        <v>64</v>
      </c>
      <c r="G322" s="105"/>
      <c r="H322" s="82">
        <f>F322*G322</f>
        <v>0</v>
      </c>
      <c r="I322"/>
      <c r="J322"/>
      <c r="K322"/>
      <c r="L322"/>
      <c r="M322"/>
      <c r="N322"/>
      <c r="O322"/>
      <c r="P322"/>
      <c r="Q322"/>
      <c r="R322"/>
      <c r="S322"/>
      <c r="T322"/>
      <c r="U322"/>
      <c r="V322"/>
      <c r="W322"/>
      <c r="X322"/>
      <c r="Y322"/>
      <c r="Z322"/>
      <c r="AA322"/>
      <c r="AB322"/>
      <c r="AC322"/>
      <c r="AD322"/>
      <c r="AE322"/>
      <c r="AF322"/>
      <c r="AG322"/>
      <c r="AH322"/>
      <c r="AI322"/>
      <c r="AJ322"/>
      <c r="AK322"/>
    </row>
    <row r="323" spans="1:37" ht="57" thickBot="1" x14ac:dyDescent="0.4">
      <c r="B323" s="14">
        <v>76</v>
      </c>
      <c r="C323" s="87"/>
      <c r="D323" s="101" t="s">
        <v>106</v>
      </c>
      <c r="E323" s="210" t="s">
        <v>40</v>
      </c>
      <c r="F323" s="430">
        <v>1.3</v>
      </c>
      <c r="G323" s="106"/>
      <c r="H323" s="102">
        <f>F323*G323</f>
        <v>0</v>
      </c>
      <c r="I323"/>
      <c r="J323"/>
      <c r="K323"/>
      <c r="L323"/>
      <c r="M323"/>
      <c r="N323"/>
      <c r="O323"/>
      <c r="P323"/>
      <c r="Q323"/>
      <c r="R323"/>
      <c r="S323"/>
      <c r="T323"/>
      <c r="U323"/>
      <c r="V323"/>
      <c r="W323"/>
      <c r="X323"/>
      <c r="Y323"/>
      <c r="Z323"/>
      <c r="AA323"/>
      <c r="AB323"/>
      <c r="AC323"/>
      <c r="AD323"/>
      <c r="AE323"/>
      <c r="AF323"/>
      <c r="AG323"/>
      <c r="AH323"/>
      <c r="AI323"/>
      <c r="AJ323"/>
      <c r="AK323"/>
    </row>
    <row r="324" spans="1:37" ht="19.5" thickBot="1" x14ac:dyDescent="0.4">
      <c r="B324" s="123"/>
      <c r="C324" s="96"/>
      <c r="D324" s="433" t="s">
        <v>345</v>
      </c>
      <c r="E324" s="433"/>
      <c r="F324" s="433"/>
      <c r="G324" s="442"/>
      <c r="H324" s="103">
        <f>SUM(H319:H323)</f>
        <v>0</v>
      </c>
      <c r="I324"/>
      <c r="J324"/>
      <c r="K324"/>
      <c r="L324"/>
      <c r="M324"/>
      <c r="N324"/>
      <c r="O324"/>
      <c r="P324"/>
      <c r="Q324"/>
      <c r="R324"/>
      <c r="S324"/>
      <c r="T324"/>
      <c r="U324"/>
      <c r="V324"/>
      <c r="W324"/>
      <c r="X324"/>
      <c r="Y324"/>
      <c r="Z324"/>
      <c r="AA324"/>
      <c r="AB324"/>
      <c r="AC324"/>
      <c r="AD324"/>
      <c r="AE324"/>
      <c r="AF324"/>
      <c r="AG324"/>
      <c r="AH324"/>
      <c r="AI324"/>
      <c r="AJ324"/>
      <c r="AK324"/>
    </row>
    <row r="325" spans="1:37" ht="18.75" x14ac:dyDescent="0.35">
      <c r="B325" s="211"/>
      <c r="C325" s="212"/>
      <c r="D325" s="146" t="s">
        <v>342</v>
      </c>
      <c r="E325" s="213"/>
      <c r="F325" s="109"/>
      <c r="G325" s="57"/>
      <c r="H325" s="147"/>
      <c r="I325" s="148"/>
      <c r="J325"/>
      <c r="K325"/>
      <c r="L325"/>
      <c r="M325"/>
      <c r="N325"/>
      <c r="O325"/>
      <c r="P325"/>
      <c r="Q325"/>
      <c r="R325"/>
      <c r="S325"/>
      <c r="T325"/>
      <c r="U325"/>
      <c r="V325"/>
      <c r="W325"/>
      <c r="X325"/>
      <c r="Y325"/>
      <c r="Z325"/>
      <c r="AA325"/>
      <c r="AB325"/>
      <c r="AC325"/>
      <c r="AD325"/>
      <c r="AE325"/>
      <c r="AF325"/>
      <c r="AG325"/>
      <c r="AH325"/>
      <c r="AI325"/>
      <c r="AJ325"/>
      <c r="AK325"/>
    </row>
    <row r="326" spans="1:37" ht="56.25" x14ac:dyDescent="0.35">
      <c r="B326" s="30">
        <v>77</v>
      </c>
      <c r="C326" s="90"/>
      <c r="D326" s="31" t="s">
        <v>97</v>
      </c>
      <c r="E326" s="198" t="s">
        <v>39</v>
      </c>
      <c r="F326" s="109">
        <v>27.33</v>
      </c>
      <c r="G326" s="105"/>
      <c r="H326" s="38">
        <f>F326*G326</f>
        <v>0</v>
      </c>
      <c r="I326"/>
      <c r="J326"/>
      <c r="K326"/>
      <c r="L326"/>
      <c r="M326"/>
      <c r="N326"/>
      <c r="O326"/>
      <c r="P326"/>
      <c r="Q326"/>
      <c r="R326"/>
      <c r="S326"/>
      <c r="T326"/>
      <c r="U326"/>
      <c r="V326"/>
      <c r="W326"/>
      <c r="X326"/>
      <c r="Y326"/>
      <c r="Z326"/>
      <c r="AA326"/>
      <c r="AB326"/>
      <c r="AC326"/>
      <c r="AD326"/>
      <c r="AE326"/>
      <c r="AF326"/>
      <c r="AG326"/>
      <c r="AH326"/>
      <c r="AI326"/>
      <c r="AJ326"/>
      <c r="AK326"/>
    </row>
    <row r="327" spans="1:37" ht="75.75" thickBot="1" x14ac:dyDescent="0.4">
      <c r="B327" s="81">
        <v>78</v>
      </c>
      <c r="C327" s="95"/>
      <c r="D327" s="101" t="s">
        <v>104</v>
      </c>
      <c r="E327" s="214" t="s">
        <v>39</v>
      </c>
      <c r="F327" s="112">
        <v>51</v>
      </c>
      <c r="G327" s="106"/>
      <c r="H327" s="41">
        <f>F327*G327</f>
        <v>0</v>
      </c>
      <c r="I327"/>
      <c r="J327"/>
      <c r="K327"/>
      <c r="L327"/>
      <c r="M327"/>
      <c r="N327"/>
      <c r="O327"/>
      <c r="P327"/>
      <c r="Q327"/>
      <c r="R327"/>
      <c r="S327"/>
      <c r="T327"/>
      <c r="U327"/>
      <c r="V327"/>
      <c r="W327"/>
      <c r="X327"/>
      <c r="Y327"/>
      <c r="Z327"/>
      <c r="AA327"/>
      <c r="AB327"/>
      <c r="AC327"/>
      <c r="AD327"/>
      <c r="AE327"/>
      <c r="AF327"/>
      <c r="AG327"/>
      <c r="AH327"/>
      <c r="AI327"/>
      <c r="AJ327"/>
      <c r="AK327"/>
    </row>
    <row r="328" spans="1:37" ht="19.5" thickBot="1" x14ac:dyDescent="0.4">
      <c r="B328" s="47"/>
      <c r="C328" s="96"/>
      <c r="D328" s="433" t="s">
        <v>343</v>
      </c>
      <c r="E328" s="433"/>
      <c r="F328" s="433"/>
      <c r="G328" s="434"/>
      <c r="H328" s="122">
        <f>SUM(H326:H327)</f>
        <v>0</v>
      </c>
      <c r="I328"/>
      <c r="J328"/>
      <c r="K328"/>
      <c r="L328"/>
      <c r="M328"/>
      <c r="N328"/>
      <c r="O328"/>
      <c r="P328"/>
      <c r="Q328"/>
      <c r="R328"/>
      <c r="S328"/>
      <c r="T328"/>
      <c r="U328"/>
      <c r="V328"/>
      <c r="W328"/>
      <c r="X328"/>
      <c r="Y328"/>
      <c r="Z328"/>
      <c r="AA328"/>
      <c r="AB328"/>
      <c r="AC328"/>
      <c r="AD328"/>
      <c r="AE328"/>
      <c r="AF328"/>
      <c r="AG328"/>
      <c r="AH328"/>
      <c r="AI328"/>
      <c r="AJ328"/>
      <c r="AK328"/>
    </row>
    <row r="329" spans="1:37" ht="18.75" x14ac:dyDescent="0.35">
      <c r="B329" s="215"/>
      <c r="C329" s="212"/>
      <c r="D329" s="146" t="s">
        <v>382</v>
      </c>
      <c r="E329" s="213"/>
      <c r="F329" s="109"/>
      <c r="G329" s="57"/>
      <c r="H329" s="147"/>
      <c r="I329" s="148"/>
      <c r="J329"/>
      <c r="K329"/>
      <c r="L329"/>
      <c r="M329"/>
      <c r="N329"/>
      <c r="O329"/>
      <c r="P329"/>
      <c r="Q329"/>
      <c r="R329"/>
      <c r="S329"/>
      <c r="T329"/>
      <c r="U329"/>
      <c r="V329"/>
      <c r="W329"/>
      <c r="X329"/>
      <c r="Y329"/>
      <c r="Z329"/>
      <c r="AA329"/>
      <c r="AB329"/>
      <c r="AC329"/>
      <c r="AD329"/>
      <c r="AE329"/>
      <c r="AF329"/>
      <c r="AG329"/>
      <c r="AH329"/>
      <c r="AI329"/>
      <c r="AJ329"/>
      <c r="AK329"/>
    </row>
    <row r="330" spans="1:37" ht="75" x14ac:dyDescent="0.35">
      <c r="A330" s="1"/>
      <c r="B330" s="251">
        <v>79</v>
      </c>
      <c r="C330" s="252"/>
      <c r="D330" s="424" t="s">
        <v>383</v>
      </c>
      <c r="E330" s="431" t="s">
        <v>55</v>
      </c>
      <c r="F330" s="255">
        <v>9</v>
      </c>
      <c r="G330" s="250"/>
      <c r="H330" s="20">
        <f t="shared" ref="H330" si="30">(F330*G330)</f>
        <v>0</v>
      </c>
      <c r="I330"/>
      <c r="J330"/>
      <c r="K330"/>
      <c r="L330"/>
      <c r="M330"/>
      <c r="N330"/>
      <c r="O330"/>
      <c r="P330"/>
      <c r="Q330"/>
      <c r="R330"/>
      <c r="S330"/>
      <c r="T330"/>
      <c r="U330"/>
      <c r="V330"/>
      <c r="W330"/>
      <c r="X330"/>
      <c r="Y330"/>
      <c r="Z330"/>
      <c r="AA330"/>
      <c r="AB330"/>
      <c r="AC330"/>
      <c r="AD330"/>
      <c r="AE330"/>
      <c r="AF330"/>
      <c r="AG330"/>
      <c r="AH330"/>
      <c r="AI330"/>
      <c r="AJ330"/>
      <c r="AK330"/>
    </row>
    <row r="331" spans="1:37" ht="94.5" thickBot="1" x14ac:dyDescent="0.4">
      <c r="A331" s="1"/>
      <c r="B331" s="253">
        <v>80</v>
      </c>
      <c r="C331" s="252"/>
      <c r="D331" s="424" t="s">
        <v>384</v>
      </c>
      <c r="E331" s="431" t="s">
        <v>55</v>
      </c>
      <c r="F331" s="255">
        <v>2</v>
      </c>
      <c r="G331" s="250"/>
      <c r="H331" s="20">
        <f>(F331*G331)</f>
        <v>0</v>
      </c>
      <c r="I331"/>
      <c r="J331"/>
      <c r="K331"/>
      <c r="L331"/>
      <c r="M331"/>
      <c r="N331"/>
      <c r="O331"/>
      <c r="P331"/>
      <c r="Q331"/>
      <c r="R331"/>
      <c r="S331"/>
      <c r="T331"/>
      <c r="U331"/>
      <c r="V331"/>
      <c r="W331"/>
      <c r="X331"/>
      <c r="Y331"/>
      <c r="Z331"/>
      <c r="AA331"/>
      <c r="AB331"/>
      <c r="AC331"/>
      <c r="AD331"/>
      <c r="AE331"/>
      <c r="AF331"/>
      <c r="AG331"/>
      <c r="AH331"/>
      <c r="AI331"/>
      <c r="AJ331"/>
      <c r="AK331"/>
    </row>
    <row r="332" spans="1:37" ht="19.5" thickBot="1" x14ac:dyDescent="0.4">
      <c r="B332" s="47"/>
      <c r="C332" s="96"/>
      <c r="D332" s="433" t="s">
        <v>385</v>
      </c>
      <c r="E332" s="433"/>
      <c r="F332" s="433"/>
      <c r="G332" s="434"/>
      <c r="H332" s="122">
        <f>SUM(H330:H331)</f>
        <v>0</v>
      </c>
      <c r="I332"/>
      <c r="J332"/>
      <c r="K332"/>
      <c r="L332"/>
      <c r="M332"/>
      <c r="N332"/>
      <c r="O332"/>
      <c r="P332"/>
      <c r="Q332"/>
      <c r="R332"/>
      <c r="S332"/>
      <c r="T332"/>
      <c r="U332"/>
      <c r="V332"/>
      <c r="W332"/>
      <c r="X332"/>
      <c r="Y332"/>
      <c r="Z332"/>
      <c r="AA332"/>
      <c r="AB332"/>
      <c r="AC332"/>
      <c r="AD332"/>
      <c r="AE332"/>
      <c r="AF332"/>
      <c r="AG332"/>
      <c r="AH332"/>
      <c r="AI332"/>
      <c r="AJ332"/>
      <c r="AK332"/>
    </row>
    <row r="333" spans="1:37" ht="24" customHeight="1" thickBot="1" x14ac:dyDescent="0.4">
      <c r="B333" s="438" t="s">
        <v>344</v>
      </c>
      <c r="C333" s="439"/>
      <c r="D333" s="439"/>
      <c r="E333" s="439"/>
      <c r="F333" s="439"/>
      <c r="G333" s="440"/>
      <c r="H333" s="58">
        <f>H324+H328+H332</f>
        <v>0</v>
      </c>
      <c r="J333"/>
      <c r="K333"/>
      <c r="L333"/>
      <c r="M333"/>
      <c r="N333"/>
      <c r="O333"/>
      <c r="P333"/>
      <c r="Q333"/>
      <c r="R333"/>
      <c r="S333"/>
      <c r="T333"/>
      <c r="U333"/>
      <c r="V333"/>
      <c r="W333"/>
      <c r="X333"/>
      <c r="Y333"/>
      <c r="Z333"/>
      <c r="AA333"/>
      <c r="AB333"/>
      <c r="AC333"/>
      <c r="AD333"/>
      <c r="AE333"/>
      <c r="AF333"/>
      <c r="AG333"/>
      <c r="AH333"/>
      <c r="AI333"/>
      <c r="AJ333"/>
      <c r="AK333"/>
    </row>
    <row r="334" spans="1:37" ht="19.5" thickBot="1" x14ac:dyDescent="0.4">
      <c r="B334" s="60"/>
      <c r="E334" s="62"/>
      <c r="H334" s="42"/>
    </row>
    <row r="335" spans="1:37" ht="21.75" customHeight="1" thickBot="1" x14ac:dyDescent="0.4">
      <c r="B335" s="40"/>
      <c r="C335" s="97"/>
      <c r="D335" s="441" t="s">
        <v>346</v>
      </c>
      <c r="E335" s="441"/>
      <c r="F335" s="441"/>
      <c r="G335" s="441"/>
      <c r="H335" s="59"/>
    </row>
    <row r="336" spans="1:37" ht="18.75" x14ac:dyDescent="0.35">
      <c r="B336" s="13"/>
      <c r="C336" s="85"/>
      <c r="D336" s="26" t="s">
        <v>47</v>
      </c>
      <c r="E336" s="26"/>
      <c r="F336" s="118"/>
      <c r="G336" s="65"/>
      <c r="H336" s="64">
        <f>SUM(H192)</f>
        <v>0</v>
      </c>
    </row>
    <row r="337" spans="1:37" s="1" customFormat="1" ht="18.75" x14ac:dyDescent="0.25">
      <c r="B337" s="25"/>
      <c r="C337" s="98"/>
      <c r="D337" s="26" t="s">
        <v>48</v>
      </c>
      <c r="E337" s="27"/>
      <c r="F337" s="118"/>
      <c r="G337" s="65"/>
      <c r="H337" s="66">
        <f>SUM(H200)</f>
        <v>0</v>
      </c>
    </row>
    <row r="338" spans="1:37" s="1" customFormat="1" ht="18.75" x14ac:dyDescent="0.35">
      <c r="B338" s="5"/>
      <c r="C338" s="99"/>
      <c r="D338" s="27" t="s">
        <v>211</v>
      </c>
      <c r="E338" s="27"/>
      <c r="F338" s="119"/>
      <c r="G338" s="67"/>
      <c r="H338" s="64">
        <f>SUM(H208)</f>
        <v>0</v>
      </c>
    </row>
    <row r="339" spans="1:37" s="1" customFormat="1" ht="18.75" x14ac:dyDescent="0.25">
      <c r="B339" s="25"/>
      <c r="C339" s="98"/>
      <c r="D339" s="26" t="s">
        <v>210</v>
      </c>
      <c r="E339" s="27"/>
      <c r="F339" s="118"/>
      <c r="G339" s="65"/>
      <c r="H339" s="66">
        <f>H287</f>
        <v>0</v>
      </c>
    </row>
    <row r="340" spans="1:37" s="1" customFormat="1" ht="18.75" x14ac:dyDescent="0.35">
      <c r="B340" s="5"/>
      <c r="C340" s="99"/>
      <c r="D340" s="27" t="s">
        <v>335</v>
      </c>
      <c r="E340" s="27"/>
      <c r="F340" s="119"/>
      <c r="G340" s="67"/>
      <c r="H340" s="64">
        <f>H316</f>
        <v>0</v>
      </c>
    </row>
    <row r="341" spans="1:37" s="1" customFormat="1" ht="34.5" customHeight="1" thickBot="1" x14ac:dyDescent="0.3">
      <c r="B341" s="68"/>
      <c r="C341" s="100"/>
      <c r="D341" s="69" t="s">
        <v>336</v>
      </c>
      <c r="E341" s="69"/>
      <c r="F341" s="120"/>
      <c r="G341" s="70"/>
      <c r="H341" s="71">
        <f>SUM(H333)</f>
        <v>0</v>
      </c>
    </row>
    <row r="342" spans="1:37" s="1" customFormat="1" ht="19.5" thickBot="1" x14ac:dyDescent="0.4">
      <c r="B342" s="43"/>
      <c r="C342" s="96"/>
      <c r="D342" s="435" t="s">
        <v>98</v>
      </c>
      <c r="E342" s="436"/>
      <c r="F342" s="436" t="s">
        <v>99</v>
      </c>
      <c r="G342" s="437"/>
      <c r="H342" s="72">
        <f>SUM(H336:H341)</f>
        <v>0</v>
      </c>
    </row>
    <row r="343" spans="1:37" ht="19.5" thickBot="1" x14ac:dyDescent="0.3">
      <c r="D343" s="23" t="s">
        <v>50</v>
      </c>
      <c r="H343" s="73"/>
    </row>
    <row r="344" spans="1:37" s="1" customFormat="1" ht="18" customHeight="1" thickBot="1" x14ac:dyDescent="0.3">
      <c r="B344" s="482" t="s">
        <v>347</v>
      </c>
      <c r="C344" s="483"/>
      <c r="D344" s="483"/>
      <c r="E344" s="483"/>
      <c r="F344" s="483"/>
      <c r="G344" s="483"/>
      <c r="H344" s="484"/>
    </row>
    <row r="345" spans="1:37" s="3" customFormat="1" ht="18" customHeight="1" x14ac:dyDescent="0.25">
      <c r="B345" s="192"/>
      <c r="C345" s="193"/>
      <c r="D345" s="135" t="s">
        <v>36</v>
      </c>
      <c r="E345" s="194"/>
      <c r="F345" s="195"/>
      <c r="G345" s="196"/>
      <c r="H345" s="197"/>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1:37" s="156" customFormat="1" ht="18" customHeight="1" x14ac:dyDescent="0.35">
      <c r="B346" s="37">
        <v>7</v>
      </c>
      <c r="C346" s="90" t="s">
        <v>66</v>
      </c>
      <c r="D346" s="31" t="s">
        <v>88</v>
      </c>
      <c r="E346" s="198" t="s">
        <v>37</v>
      </c>
      <c r="F346" s="109">
        <v>0.21</v>
      </c>
      <c r="G346" s="57"/>
      <c r="H346" s="38">
        <f>F346*G346</f>
        <v>0</v>
      </c>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row>
    <row r="347" spans="1:37" s="8" customFormat="1" ht="18" customHeight="1" thickBot="1" x14ac:dyDescent="0.4">
      <c r="A347" s="7"/>
      <c r="B347" s="28">
        <v>8</v>
      </c>
      <c r="C347" s="249" t="s">
        <v>116</v>
      </c>
      <c r="D347" s="4" t="s">
        <v>117</v>
      </c>
      <c r="E347" s="199" t="s">
        <v>38</v>
      </c>
      <c r="F347" s="255">
        <v>210</v>
      </c>
      <c r="G347" s="250"/>
      <c r="H347" s="20">
        <f>F347*G347</f>
        <v>0</v>
      </c>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row>
    <row r="348" spans="1:37" s="3" customFormat="1" ht="19.899999999999999" customHeight="1" thickBot="1" x14ac:dyDescent="0.4">
      <c r="B348" s="448" t="s">
        <v>42</v>
      </c>
      <c r="C348" s="449"/>
      <c r="D348" s="449"/>
      <c r="E348" s="449"/>
      <c r="F348" s="449"/>
      <c r="G348" s="450"/>
      <c r="H348" s="58">
        <f>SUM(H346:H347)</f>
        <v>0</v>
      </c>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spans="1:37" s="3" customFormat="1" ht="16.149999999999999" customHeight="1" x14ac:dyDescent="0.35">
      <c r="B349" s="141"/>
      <c r="C349" s="140"/>
      <c r="D349" s="139" t="s">
        <v>93</v>
      </c>
      <c r="E349" s="157"/>
      <c r="F349" s="136"/>
      <c r="G349" s="138"/>
      <c r="H349" s="137"/>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1:37" s="156" customFormat="1" ht="77.45" customHeight="1" x14ac:dyDescent="0.35">
      <c r="B350" s="261">
        <v>9</v>
      </c>
      <c r="C350" s="92" t="s">
        <v>67</v>
      </c>
      <c r="D350" s="4" t="s">
        <v>119</v>
      </c>
      <c r="E350" s="199" t="s">
        <v>40</v>
      </c>
      <c r="F350" s="110">
        <v>202</v>
      </c>
      <c r="G350" s="56"/>
      <c r="H350" s="20">
        <f t="shared" ref="H350:H355" si="31">F350*G350</f>
        <v>0</v>
      </c>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row>
    <row r="351" spans="1:37" s="156" customFormat="1" ht="77.45" customHeight="1" x14ac:dyDescent="0.35">
      <c r="B351" s="28">
        <v>10</v>
      </c>
      <c r="C351" s="92" t="s">
        <v>67</v>
      </c>
      <c r="D351" s="4" t="s">
        <v>225</v>
      </c>
      <c r="E351" s="199" t="s">
        <v>40</v>
      </c>
      <c r="F351" s="110">
        <v>403</v>
      </c>
      <c r="G351" s="56"/>
      <c r="H351" s="20">
        <f t="shared" si="31"/>
        <v>0</v>
      </c>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row>
    <row r="352" spans="1:37" s="156" customFormat="1" ht="37.5" x14ac:dyDescent="0.35">
      <c r="B352" s="261">
        <v>11</v>
      </c>
      <c r="C352" s="90" t="s">
        <v>226</v>
      </c>
      <c r="D352" s="4" t="s">
        <v>227</v>
      </c>
      <c r="E352" s="199" t="s">
        <v>40</v>
      </c>
      <c r="F352" s="269">
        <v>124</v>
      </c>
      <c r="G352" s="56"/>
      <c r="H352" s="20">
        <f t="shared" si="31"/>
        <v>0</v>
      </c>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row>
    <row r="353" spans="1:37" s="156" customFormat="1" ht="18.75" x14ac:dyDescent="0.35">
      <c r="B353" s="28">
        <v>12</v>
      </c>
      <c r="C353" s="90" t="s">
        <v>68</v>
      </c>
      <c r="D353" s="4" t="s">
        <v>78</v>
      </c>
      <c r="E353" s="199" t="s">
        <v>39</v>
      </c>
      <c r="F353" s="110">
        <v>1992</v>
      </c>
      <c r="G353" s="56"/>
      <c r="H353" s="42">
        <f t="shared" si="31"/>
        <v>0</v>
      </c>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row>
    <row r="354" spans="1:37" s="156" customFormat="1" ht="48.75" customHeight="1" x14ac:dyDescent="0.35">
      <c r="B354" s="28">
        <v>13</v>
      </c>
      <c r="C354" s="90" t="s">
        <v>229</v>
      </c>
      <c r="D354" s="4" t="s">
        <v>230</v>
      </c>
      <c r="E354" s="199" t="s">
        <v>39</v>
      </c>
      <c r="F354" s="110">
        <v>204</v>
      </c>
      <c r="G354" s="270"/>
      <c r="H354" s="20">
        <f t="shared" si="31"/>
        <v>0</v>
      </c>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row>
    <row r="355" spans="1:37" s="156" customFormat="1" ht="38.25" thickBot="1" x14ac:dyDescent="0.4">
      <c r="B355" s="261">
        <v>14</v>
      </c>
      <c r="C355" s="90"/>
      <c r="D355" s="4" t="s">
        <v>228</v>
      </c>
      <c r="E355" s="268" t="s">
        <v>39</v>
      </c>
      <c r="F355" s="269">
        <v>85</v>
      </c>
      <c r="G355" s="56"/>
      <c r="H355" s="20">
        <f t="shared" si="31"/>
        <v>0</v>
      </c>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c r="AF355" s="155"/>
      <c r="AG355" s="155"/>
      <c r="AH355" s="155"/>
      <c r="AI355" s="155"/>
      <c r="AJ355" s="155"/>
      <c r="AK355" s="155"/>
    </row>
    <row r="356" spans="1:37" s="3" customFormat="1" ht="19.5" customHeight="1" thickBot="1" x14ac:dyDescent="0.4">
      <c r="B356" s="448" t="s">
        <v>43</v>
      </c>
      <c r="C356" s="449"/>
      <c r="D356" s="449"/>
      <c r="E356" s="449"/>
      <c r="F356" s="449"/>
      <c r="G356" s="450"/>
      <c r="H356" s="58">
        <f>SUM(H350:H355)</f>
        <v>0</v>
      </c>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spans="1:37" s="3" customFormat="1" ht="21.75" customHeight="1" x14ac:dyDescent="0.35">
      <c r="B357" s="164"/>
      <c r="C357" s="165"/>
      <c r="D357" s="135" t="s">
        <v>44</v>
      </c>
      <c r="E357" s="142"/>
      <c r="F357" s="166"/>
      <c r="G357" s="167"/>
      <c r="H357" s="137"/>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spans="1:37" s="156" customFormat="1" ht="72" customHeight="1" x14ac:dyDescent="0.35">
      <c r="B358" s="37">
        <v>15</v>
      </c>
      <c r="C358" s="90" t="s">
        <v>69</v>
      </c>
      <c r="D358" s="31" t="s">
        <v>94</v>
      </c>
      <c r="E358" s="198" t="s">
        <v>40</v>
      </c>
      <c r="F358" s="109">
        <v>560</v>
      </c>
      <c r="G358" s="57"/>
      <c r="H358" s="42">
        <f t="shared" ref="H358:H363" si="32">F358*G358</f>
        <v>0</v>
      </c>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55"/>
    </row>
    <row r="359" spans="1:37" s="160" customFormat="1" ht="56.25" x14ac:dyDescent="0.35">
      <c r="A359" s="168"/>
      <c r="B359" s="278">
        <v>16</v>
      </c>
      <c r="C359" s="279" t="s">
        <v>146</v>
      </c>
      <c r="D359" s="99" t="s">
        <v>147</v>
      </c>
      <c r="E359" s="280" t="s">
        <v>39</v>
      </c>
      <c r="F359" s="281">
        <v>1157</v>
      </c>
      <c r="G359" s="275"/>
      <c r="H359" s="397">
        <f t="shared" si="32"/>
        <v>0</v>
      </c>
    </row>
    <row r="360" spans="1:37" s="156" customFormat="1" ht="39.75" customHeight="1" x14ac:dyDescent="0.35">
      <c r="B360" s="271">
        <v>17</v>
      </c>
      <c r="C360" s="92" t="s">
        <v>82</v>
      </c>
      <c r="D360" s="4" t="s">
        <v>231</v>
      </c>
      <c r="E360" s="199" t="s">
        <v>39</v>
      </c>
      <c r="F360" s="110">
        <v>1157</v>
      </c>
      <c r="G360" s="56"/>
      <c r="H360" s="20">
        <f t="shared" si="32"/>
        <v>0</v>
      </c>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155"/>
    </row>
    <row r="361" spans="1:37" s="160" customFormat="1" ht="49.15" customHeight="1" x14ac:dyDescent="0.35">
      <c r="B361" s="37">
        <v>18</v>
      </c>
      <c r="C361" s="92" t="s">
        <v>84</v>
      </c>
      <c r="D361" s="4" t="s">
        <v>95</v>
      </c>
      <c r="E361" s="199" t="s">
        <v>38</v>
      </c>
      <c r="F361" s="274">
        <v>420</v>
      </c>
      <c r="G361" s="276"/>
      <c r="H361" s="20">
        <f t="shared" si="32"/>
        <v>0</v>
      </c>
    </row>
    <row r="362" spans="1:37" s="160" customFormat="1" ht="49.15" customHeight="1" x14ac:dyDescent="0.35">
      <c r="B362" s="271">
        <v>19</v>
      </c>
      <c r="C362" s="92" t="s">
        <v>84</v>
      </c>
      <c r="D362" s="4" t="s">
        <v>232</v>
      </c>
      <c r="E362" s="199" t="s">
        <v>38</v>
      </c>
      <c r="F362" s="274">
        <v>414</v>
      </c>
      <c r="G362" s="276"/>
      <c r="H362" s="20">
        <f t="shared" si="32"/>
        <v>0</v>
      </c>
    </row>
    <row r="363" spans="1:37" s="155" customFormat="1" ht="61.5" customHeight="1" thickBot="1" x14ac:dyDescent="0.4">
      <c r="B363" s="28">
        <v>20</v>
      </c>
      <c r="C363" s="92" t="s">
        <v>81</v>
      </c>
      <c r="D363" s="4" t="s">
        <v>96</v>
      </c>
      <c r="E363" s="199" t="s">
        <v>39</v>
      </c>
      <c r="F363" s="274">
        <v>622</v>
      </c>
      <c r="G363" s="276"/>
      <c r="H363" s="20">
        <f t="shared" si="32"/>
        <v>0</v>
      </c>
    </row>
    <row r="364" spans="1:37" s="3" customFormat="1" ht="21.75" customHeight="1" thickBot="1" x14ac:dyDescent="0.4">
      <c r="B364" s="448" t="s">
        <v>45</v>
      </c>
      <c r="C364" s="449"/>
      <c r="D364" s="449"/>
      <c r="E364" s="449"/>
      <c r="F364" s="449"/>
      <c r="G364" s="450"/>
      <c r="H364" s="33">
        <f>SUM(H358:H363)</f>
        <v>0</v>
      </c>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spans="1:37" s="3" customFormat="1" ht="21.75" customHeight="1" x14ac:dyDescent="0.35">
      <c r="B365" s="164"/>
      <c r="C365" s="165"/>
      <c r="D365" s="135" t="s">
        <v>150</v>
      </c>
      <c r="E365" s="142"/>
      <c r="F365" s="166"/>
      <c r="G365" s="167"/>
      <c r="H365" s="137"/>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1:37" s="172" customFormat="1" ht="19.5" customHeight="1" x14ac:dyDescent="0.25">
      <c r="B366" s="338"/>
      <c r="C366" s="217"/>
      <c r="D366" s="176" t="s">
        <v>199</v>
      </c>
      <c r="E366" s="286"/>
      <c r="F366" s="287"/>
      <c r="G366" s="288"/>
      <c r="H366" s="348"/>
    </row>
    <row r="367" spans="1:37" s="156" customFormat="1" ht="18.75" x14ac:dyDescent="0.35">
      <c r="B367" s="37">
        <v>21</v>
      </c>
      <c r="C367" s="90"/>
      <c r="D367" s="4" t="s">
        <v>240</v>
      </c>
      <c r="E367" s="198" t="s">
        <v>38</v>
      </c>
      <c r="F367" s="109">
        <v>241.89</v>
      </c>
      <c r="G367" s="57"/>
      <c r="H367" s="42">
        <f t="shared" ref="H367" si="33">F367*G367</f>
        <v>0</v>
      </c>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5"/>
    </row>
    <row r="368" spans="1:37" s="160" customFormat="1" ht="37.5" x14ac:dyDescent="0.35">
      <c r="A368" s="168"/>
      <c r="B368" s="278">
        <v>22</v>
      </c>
      <c r="C368" s="279"/>
      <c r="D368" s="4" t="s">
        <v>233</v>
      </c>
      <c r="E368" s="199" t="s">
        <v>40</v>
      </c>
      <c r="F368" s="274">
        <v>5</v>
      </c>
      <c r="G368" s="276"/>
      <c r="H368" s="20">
        <f>F368*G368</f>
        <v>0</v>
      </c>
    </row>
    <row r="369" spans="1:37" s="156" customFormat="1" ht="51.75" customHeight="1" x14ac:dyDescent="0.35">
      <c r="B369" s="271">
        <v>23</v>
      </c>
      <c r="C369" s="92"/>
      <c r="D369" s="4" t="s">
        <v>243</v>
      </c>
      <c r="E369" s="199"/>
      <c r="F369" s="274"/>
      <c r="G369" s="276"/>
      <c r="H369" s="20"/>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5"/>
    </row>
    <row r="370" spans="1:37" s="160" customFormat="1" ht="18.75" x14ac:dyDescent="0.35">
      <c r="B370" s="37">
        <v>23.1</v>
      </c>
      <c r="C370" s="92"/>
      <c r="D370" s="4" t="s">
        <v>234</v>
      </c>
      <c r="E370" s="199" t="s">
        <v>40</v>
      </c>
      <c r="F370" s="274">
        <v>260.86</v>
      </c>
      <c r="G370" s="276"/>
      <c r="H370" s="20">
        <f t="shared" ref="H370:H371" si="34">F370*G370</f>
        <v>0</v>
      </c>
    </row>
    <row r="371" spans="1:37" s="160" customFormat="1" ht="18.75" x14ac:dyDescent="0.35">
      <c r="B371" s="271">
        <v>23.2</v>
      </c>
      <c r="C371" s="92"/>
      <c r="D371" s="4" t="s">
        <v>235</v>
      </c>
      <c r="E371" s="199" t="s">
        <v>40</v>
      </c>
      <c r="F371" s="274">
        <v>52.17</v>
      </c>
      <c r="G371" s="276"/>
      <c r="H371" s="20">
        <f t="shared" si="34"/>
        <v>0</v>
      </c>
    </row>
    <row r="372" spans="1:37" s="155" customFormat="1" ht="61.5" customHeight="1" x14ac:dyDescent="0.35">
      <c r="B372" s="28">
        <v>24</v>
      </c>
      <c r="C372" s="92"/>
      <c r="D372" s="4" t="s">
        <v>236</v>
      </c>
      <c r="E372" s="199" t="s">
        <v>241</v>
      </c>
      <c r="F372" s="274">
        <v>5</v>
      </c>
      <c r="G372" s="276"/>
      <c r="H372" s="20">
        <f>F372*G372</f>
        <v>0</v>
      </c>
    </row>
    <row r="373" spans="1:37" s="160" customFormat="1" ht="49.15" customHeight="1" x14ac:dyDescent="0.35">
      <c r="B373" s="37">
        <v>25</v>
      </c>
      <c r="C373" s="92"/>
      <c r="D373" s="4" t="s">
        <v>237</v>
      </c>
      <c r="E373" s="199" t="s">
        <v>39</v>
      </c>
      <c r="F373" s="274">
        <v>263.33999999999997</v>
      </c>
      <c r="G373" s="276"/>
      <c r="H373" s="20">
        <f t="shared" ref="H373:H375" si="35">F373*G373</f>
        <v>0</v>
      </c>
    </row>
    <row r="374" spans="1:37" s="160" customFormat="1" ht="56.25" customHeight="1" x14ac:dyDescent="0.35">
      <c r="B374" s="271">
        <v>26</v>
      </c>
      <c r="C374" s="92"/>
      <c r="D374" s="4" t="s">
        <v>238</v>
      </c>
      <c r="E374" s="199" t="s">
        <v>40</v>
      </c>
      <c r="F374" s="274">
        <v>26.34</v>
      </c>
      <c r="G374" s="276"/>
      <c r="H374" s="20">
        <f t="shared" si="35"/>
        <v>0</v>
      </c>
    </row>
    <row r="375" spans="1:37" s="160" customFormat="1" ht="54" customHeight="1" x14ac:dyDescent="0.35">
      <c r="B375" s="271">
        <v>27</v>
      </c>
      <c r="C375" s="92"/>
      <c r="D375" s="4" t="s">
        <v>244</v>
      </c>
      <c r="E375" s="199" t="s">
        <v>40</v>
      </c>
      <c r="F375" s="274">
        <v>152.26</v>
      </c>
      <c r="G375" s="276"/>
      <c r="H375" s="20">
        <f t="shared" si="35"/>
        <v>0</v>
      </c>
    </row>
    <row r="376" spans="1:37" s="160" customFormat="1" ht="49.15" customHeight="1" x14ac:dyDescent="0.35">
      <c r="B376" s="271">
        <v>28</v>
      </c>
      <c r="C376" s="92"/>
      <c r="D376" s="4" t="s">
        <v>239</v>
      </c>
      <c r="E376" s="199" t="s">
        <v>38</v>
      </c>
      <c r="F376" s="274">
        <v>241.89</v>
      </c>
      <c r="G376" s="276"/>
      <c r="H376" s="20">
        <f>F376*G376</f>
        <v>0</v>
      </c>
    </row>
    <row r="377" spans="1:37" s="160" customFormat="1" ht="55.5" customHeight="1" x14ac:dyDescent="0.35">
      <c r="B377" s="271">
        <v>29</v>
      </c>
      <c r="C377" s="92"/>
      <c r="D377" s="4" t="s">
        <v>245</v>
      </c>
      <c r="E377" s="199" t="s">
        <v>40</v>
      </c>
      <c r="F377" s="274">
        <v>56.73</v>
      </c>
      <c r="G377" s="276"/>
      <c r="H377" s="20">
        <f>F377*G377</f>
        <v>0</v>
      </c>
    </row>
    <row r="378" spans="1:37" s="160" customFormat="1" ht="54.75" customHeight="1" x14ac:dyDescent="0.35">
      <c r="B378" s="271">
        <v>30</v>
      </c>
      <c r="C378" s="92"/>
      <c r="D378" s="4" t="s">
        <v>246</v>
      </c>
      <c r="E378" s="199" t="s">
        <v>40</v>
      </c>
      <c r="F378" s="274">
        <v>79.010000000000005</v>
      </c>
      <c r="G378" s="276"/>
      <c r="H378" s="20">
        <f t="shared" ref="H378:H379" si="36">F378*G378</f>
        <v>0</v>
      </c>
    </row>
    <row r="379" spans="1:37" s="160" customFormat="1" ht="60" customHeight="1" thickBot="1" x14ac:dyDescent="0.4">
      <c r="B379" s="271">
        <v>31</v>
      </c>
      <c r="C379" s="92"/>
      <c r="D379" s="4" t="s">
        <v>247</v>
      </c>
      <c r="E379" s="199" t="s">
        <v>40</v>
      </c>
      <c r="F379" s="274">
        <v>269.33999999999997</v>
      </c>
      <c r="G379" s="276"/>
      <c r="H379" s="20">
        <f t="shared" si="36"/>
        <v>0</v>
      </c>
    </row>
    <row r="380" spans="1:37" s="3" customFormat="1" ht="17.25" customHeight="1" thickBot="1" x14ac:dyDescent="0.35">
      <c r="B380" s="476" t="s">
        <v>242</v>
      </c>
      <c r="C380" s="477"/>
      <c r="D380" s="477"/>
      <c r="E380" s="477"/>
      <c r="F380" s="477"/>
      <c r="G380" s="478"/>
      <c r="H380" s="33">
        <f>SUM(H367:H379)</f>
        <v>0</v>
      </c>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1:37" s="172" customFormat="1" ht="19.5" customHeight="1" x14ac:dyDescent="0.25">
      <c r="B381" s="339"/>
      <c r="C381" s="217"/>
      <c r="D381" s="176" t="s">
        <v>248</v>
      </c>
      <c r="E381" s="286"/>
      <c r="F381" s="287"/>
      <c r="G381" s="288"/>
      <c r="H381" s="363"/>
      <c r="I381" s="230"/>
    </row>
    <row r="382" spans="1:37" s="156" customFormat="1" ht="93.75" x14ac:dyDescent="0.35">
      <c r="B382" s="37">
        <v>32</v>
      </c>
      <c r="C382" s="90"/>
      <c r="D382" s="4" t="s">
        <v>249</v>
      </c>
      <c r="E382" s="198"/>
      <c r="F382" s="109"/>
      <c r="G382" s="57"/>
      <c r="H382" s="42"/>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row>
    <row r="383" spans="1:37" s="160" customFormat="1" ht="18.75" x14ac:dyDescent="0.35">
      <c r="A383" s="168"/>
      <c r="B383" s="278">
        <v>32.1</v>
      </c>
      <c r="C383" s="279"/>
      <c r="D383" s="4" t="s">
        <v>250</v>
      </c>
      <c r="E383" s="199" t="s">
        <v>38</v>
      </c>
      <c r="F383" s="274">
        <v>19.760000000000002</v>
      </c>
      <c r="G383" s="276"/>
      <c r="H383" s="20">
        <f t="shared" ref="H383:H388" si="37">F383*G383</f>
        <v>0</v>
      </c>
    </row>
    <row r="384" spans="1:37" s="156" customFormat="1" ht="51.75" customHeight="1" x14ac:dyDescent="0.35">
      <c r="B384" s="271">
        <v>32.200000000000003</v>
      </c>
      <c r="C384" s="92"/>
      <c r="D384" s="4" t="s">
        <v>251</v>
      </c>
      <c r="E384" s="199" t="s">
        <v>38</v>
      </c>
      <c r="F384" s="274">
        <v>30</v>
      </c>
      <c r="G384" s="276"/>
      <c r="H384" s="20">
        <f t="shared" si="37"/>
        <v>0</v>
      </c>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row>
    <row r="385" spans="1:37" s="160" customFormat="1" ht="18.75" x14ac:dyDescent="0.35">
      <c r="B385" s="37">
        <v>32.299999999999997</v>
      </c>
      <c r="C385" s="92"/>
      <c r="D385" s="4" t="s">
        <v>252</v>
      </c>
      <c r="E385" s="199" t="s">
        <v>38</v>
      </c>
      <c r="F385" s="274">
        <v>30</v>
      </c>
      <c r="G385" s="276"/>
      <c r="H385" s="20">
        <f t="shared" si="37"/>
        <v>0</v>
      </c>
    </row>
    <row r="386" spans="1:37" s="160" customFormat="1" ht="18.75" x14ac:dyDescent="0.35">
      <c r="B386" s="271">
        <v>32.4</v>
      </c>
      <c r="C386" s="92"/>
      <c r="D386" s="4" t="s">
        <v>253</v>
      </c>
      <c r="E386" s="199" t="s">
        <v>38</v>
      </c>
      <c r="F386" s="274">
        <v>90</v>
      </c>
      <c r="G386" s="276"/>
      <c r="H386" s="20">
        <f t="shared" si="37"/>
        <v>0</v>
      </c>
    </row>
    <row r="387" spans="1:37" s="160" customFormat="1" ht="18.75" x14ac:dyDescent="0.35">
      <c r="B387" s="271">
        <v>32.5</v>
      </c>
      <c r="C387" s="92"/>
      <c r="D387" s="4" t="s">
        <v>348</v>
      </c>
      <c r="E387" s="199" t="s">
        <v>38</v>
      </c>
      <c r="F387" s="274">
        <v>72.13</v>
      </c>
      <c r="G387" s="276"/>
      <c r="H387" s="20">
        <f t="shared" si="37"/>
        <v>0</v>
      </c>
    </row>
    <row r="388" spans="1:37" s="155" customFormat="1" ht="79.5" customHeight="1" thickBot="1" x14ac:dyDescent="0.4">
      <c r="B388" s="28">
        <v>33</v>
      </c>
      <c r="C388" s="92"/>
      <c r="D388" s="4" t="s">
        <v>254</v>
      </c>
      <c r="E388" s="199" t="s">
        <v>38</v>
      </c>
      <c r="F388" s="274">
        <v>241.89</v>
      </c>
      <c r="G388" s="276"/>
      <c r="H388" s="20">
        <f t="shared" si="37"/>
        <v>0</v>
      </c>
    </row>
    <row r="389" spans="1:37" s="3" customFormat="1" ht="17.25" customHeight="1" thickBot="1" x14ac:dyDescent="0.35">
      <c r="B389" s="476" t="s">
        <v>255</v>
      </c>
      <c r="C389" s="477"/>
      <c r="D389" s="477"/>
      <c r="E389" s="477"/>
      <c r="F389" s="477"/>
      <c r="G389" s="478"/>
      <c r="H389" s="33">
        <f>SUM(H383:H388)</f>
        <v>0</v>
      </c>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spans="1:37" s="172" customFormat="1" ht="19.5" customHeight="1" x14ac:dyDescent="0.25">
      <c r="B390" s="339"/>
      <c r="C390" s="217"/>
      <c r="D390" s="176" t="s">
        <v>256</v>
      </c>
      <c r="E390" s="286"/>
      <c r="F390" s="287"/>
      <c r="G390" s="288"/>
      <c r="H390" s="363"/>
      <c r="I390" s="230"/>
    </row>
    <row r="391" spans="1:37" s="156" customFormat="1" ht="56.25" x14ac:dyDescent="0.35">
      <c r="B391" s="37">
        <v>34</v>
      </c>
      <c r="C391" s="90"/>
      <c r="D391" s="4" t="s">
        <v>349</v>
      </c>
      <c r="E391" s="199" t="s">
        <v>41</v>
      </c>
      <c r="F391" s="274">
        <v>9</v>
      </c>
      <c r="G391" s="276"/>
      <c r="H391" s="20">
        <f>F391*G391</f>
        <v>0</v>
      </c>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row>
    <row r="392" spans="1:37" s="160" customFormat="1" ht="75" x14ac:dyDescent="0.35">
      <c r="A392" s="168"/>
      <c r="B392" s="278">
        <v>35</v>
      </c>
      <c r="C392" s="279"/>
      <c r="D392" s="4" t="s">
        <v>257</v>
      </c>
      <c r="E392" s="199"/>
      <c r="F392" s="274"/>
      <c r="G392" s="276"/>
      <c r="H392" s="20"/>
    </row>
    <row r="393" spans="1:37" s="156" customFormat="1" ht="51.75" customHeight="1" x14ac:dyDescent="0.35">
      <c r="B393" s="271">
        <v>35.1</v>
      </c>
      <c r="C393" s="92"/>
      <c r="D393" s="4" t="s">
        <v>258</v>
      </c>
      <c r="E393" s="199" t="s">
        <v>41</v>
      </c>
      <c r="F393" s="274">
        <v>1</v>
      </c>
      <c r="G393" s="276"/>
      <c r="H393" s="20">
        <f>F393*G393</f>
        <v>0</v>
      </c>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row>
    <row r="394" spans="1:37" s="160" customFormat="1" ht="18.75" x14ac:dyDescent="0.35">
      <c r="B394" s="37">
        <v>35.200000000000003</v>
      </c>
      <c r="C394" s="92"/>
      <c r="D394" s="4" t="s">
        <v>259</v>
      </c>
      <c r="E394" s="199" t="s">
        <v>41</v>
      </c>
      <c r="F394" s="274">
        <v>11</v>
      </c>
      <c r="G394" s="276"/>
      <c r="H394" s="20">
        <f t="shared" ref="H394:H395" si="38">F394*G394</f>
        <v>0</v>
      </c>
    </row>
    <row r="395" spans="1:37" s="160" customFormat="1" ht="18.75" x14ac:dyDescent="0.35">
      <c r="B395" s="271">
        <v>35.299999999999997</v>
      </c>
      <c r="C395" s="92"/>
      <c r="D395" s="4" t="s">
        <v>260</v>
      </c>
      <c r="E395" s="199" t="s">
        <v>41</v>
      </c>
      <c r="F395" s="274">
        <v>9</v>
      </c>
      <c r="G395" s="276"/>
      <c r="H395" s="20">
        <f t="shared" si="38"/>
        <v>0</v>
      </c>
    </row>
    <row r="396" spans="1:37" s="155" customFormat="1" ht="134.25" x14ac:dyDescent="0.35">
      <c r="A396" s="226"/>
      <c r="B396" s="218"/>
      <c r="C396" s="341"/>
      <c r="D396" s="342" t="s">
        <v>375</v>
      </c>
      <c r="E396" s="343" t="s">
        <v>40</v>
      </c>
      <c r="F396" s="344">
        <v>3.65</v>
      </c>
      <c r="G396" s="345"/>
      <c r="H396" s="364"/>
      <c r="I396" s="379"/>
    </row>
    <row r="397" spans="1:37" s="160" customFormat="1" ht="75" x14ac:dyDescent="0.35">
      <c r="A397" s="225"/>
      <c r="B397" s="218"/>
      <c r="C397" s="341"/>
      <c r="D397" s="342" t="s">
        <v>261</v>
      </c>
      <c r="E397" s="343" t="s">
        <v>40</v>
      </c>
      <c r="F397" s="344">
        <f>1.4*1.4*0.1</f>
        <v>0.19599999999999998</v>
      </c>
      <c r="G397" s="345"/>
      <c r="H397" s="364"/>
      <c r="I397" s="380"/>
    </row>
    <row r="398" spans="1:37" s="160" customFormat="1" ht="56.25" customHeight="1" x14ac:dyDescent="0.35">
      <c r="A398" s="225"/>
      <c r="B398" s="219"/>
      <c r="C398" s="341"/>
      <c r="D398" s="342" t="s">
        <v>262</v>
      </c>
      <c r="E398" s="343" t="s">
        <v>39</v>
      </c>
      <c r="F398" s="344">
        <v>1.1299999999999999</v>
      </c>
      <c r="G398" s="345"/>
      <c r="H398" s="364"/>
      <c r="I398" s="380"/>
    </row>
    <row r="399" spans="1:37" s="160" customFormat="1" ht="54" customHeight="1" x14ac:dyDescent="0.35">
      <c r="A399" s="225"/>
      <c r="B399" s="219"/>
      <c r="C399" s="341"/>
      <c r="D399" s="342" t="s">
        <v>263</v>
      </c>
      <c r="E399" s="343" t="s">
        <v>40</v>
      </c>
      <c r="F399" s="344">
        <f>F396-F398</f>
        <v>2.52</v>
      </c>
      <c r="G399" s="345"/>
      <c r="H399" s="346"/>
    </row>
    <row r="400" spans="1:37" s="160" customFormat="1" ht="66" customHeight="1" x14ac:dyDescent="0.35">
      <c r="A400" s="225"/>
      <c r="B400" s="219"/>
      <c r="C400" s="341"/>
      <c r="D400" s="342" t="s">
        <v>264</v>
      </c>
      <c r="E400" s="343" t="s">
        <v>40</v>
      </c>
      <c r="F400" s="344">
        <v>0.18</v>
      </c>
      <c r="G400" s="345"/>
      <c r="H400" s="346"/>
    </row>
    <row r="401" spans="1:37" s="160" customFormat="1" ht="55.5" customHeight="1" x14ac:dyDescent="0.35">
      <c r="A401" s="225"/>
      <c r="B401" s="219"/>
      <c r="C401" s="341"/>
      <c r="D401" s="342" t="s">
        <v>376</v>
      </c>
      <c r="E401" s="343" t="s">
        <v>40</v>
      </c>
      <c r="F401" s="344">
        <v>1.24</v>
      </c>
      <c r="G401" s="345"/>
      <c r="H401" s="346"/>
    </row>
    <row r="402" spans="1:37" s="160" customFormat="1" ht="54.75" customHeight="1" x14ac:dyDescent="0.35">
      <c r="A402" s="225"/>
      <c r="B402" s="219"/>
      <c r="C402" s="341"/>
      <c r="D402" s="342" t="s">
        <v>265</v>
      </c>
      <c r="E402" s="343" t="s">
        <v>41</v>
      </c>
      <c r="F402" s="344">
        <v>1</v>
      </c>
      <c r="G402" s="345"/>
      <c r="H402" s="346"/>
    </row>
    <row r="403" spans="1:37" s="160" customFormat="1" ht="60" customHeight="1" x14ac:dyDescent="0.35">
      <c r="A403" s="225"/>
      <c r="B403" s="219"/>
      <c r="C403" s="341"/>
      <c r="D403" s="342" t="s">
        <v>266</v>
      </c>
      <c r="E403" s="343" t="s">
        <v>41</v>
      </c>
      <c r="F403" s="344">
        <v>5</v>
      </c>
      <c r="G403" s="345"/>
      <c r="H403" s="346"/>
    </row>
    <row r="404" spans="1:37" s="160" customFormat="1" ht="37.5" x14ac:dyDescent="0.35">
      <c r="A404" s="225"/>
      <c r="B404" s="218"/>
      <c r="C404" s="341"/>
      <c r="D404" s="342" t="s">
        <v>267</v>
      </c>
      <c r="E404" s="343" t="s">
        <v>269</v>
      </c>
      <c r="F404" s="344">
        <v>19.420000000000002</v>
      </c>
      <c r="G404" s="345"/>
      <c r="H404" s="346"/>
    </row>
    <row r="405" spans="1:37" s="160" customFormat="1" ht="56.25" customHeight="1" thickBot="1" x14ac:dyDescent="0.4">
      <c r="A405" s="225"/>
      <c r="B405" s="365"/>
      <c r="C405" s="366"/>
      <c r="D405" s="367" t="s">
        <v>268</v>
      </c>
      <c r="E405" s="368" t="s">
        <v>270</v>
      </c>
      <c r="F405" s="369">
        <v>2</v>
      </c>
      <c r="G405" s="370"/>
      <c r="H405" s="375"/>
    </row>
    <row r="406" spans="1:37" s="3" customFormat="1" ht="17.25" customHeight="1" thickBot="1" x14ac:dyDescent="0.35">
      <c r="A406" s="227"/>
      <c r="B406" s="487" t="s">
        <v>271</v>
      </c>
      <c r="C406" s="487"/>
      <c r="D406" s="487"/>
      <c r="E406" s="487"/>
      <c r="F406" s="487"/>
      <c r="G406" s="488"/>
      <c r="H406" s="222">
        <f>SUM(H391:H405)</f>
        <v>0</v>
      </c>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1:37" s="172" customFormat="1" ht="19.5" customHeight="1" x14ac:dyDescent="0.25">
      <c r="A407" s="179"/>
      <c r="B407" s="371"/>
      <c r="C407" s="217"/>
      <c r="D407" s="176" t="s">
        <v>273</v>
      </c>
      <c r="E407" s="286"/>
      <c r="F407" s="287"/>
      <c r="G407" s="288"/>
      <c r="H407" s="348"/>
    </row>
    <row r="408" spans="1:37" s="156" customFormat="1" ht="56.25" x14ac:dyDescent="0.35">
      <c r="A408" s="224"/>
      <c r="B408" s="37">
        <v>36</v>
      </c>
      <c r="C408" s="90"/>
      <c r="D408" s="4" t="s">
        <v>350</v>
      </c>
      <c r="E408" s="199" t="s">
        <v>41</v>
      </c>
      <c r="F408" s="274">
        <v>8</v>
      </c>
      <c r="G408" s="276"/>
      <c r="H408" s="372">
        <f>F408*G408</f>
        <v>0</v>
      </c>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row>
    <row r="409" spans="1:37" s="160" customFormat="1" ht="134.25" x14ac:dyDescent="0.35">
      <c r="A409" s="223"/>
      <c r="B409" s="373"/>
      <c r="C409" s="353"/>
      <c r="D409" s="342" t="s">
        <v>375</v>
      </c>
      <c r="E409" s="343" t="s">
        <v>40</v>
      </c>
      <c r="F409" s="344">
        <v>1.69</v>
      </c>
      <c r="G409" s="345"/>
      <c r="H409" s="357"/>
    </row>
    <row r="410" spans="1:37" s="156" customFormat="1" ht="51.75" customHeight="1" x14ac:dyDescent="0.35">
      <c r="A410" s="224"/>
      <c r="B410" s="219"/>
      <c r="C410" s="341"/>
      <c r="D410" s="342" t="s">
        <v>275</v>
      </c>
      <c r="E410" s="343" t="s">
        <v>40</v>
      </c>
      <c r="F410" s="344">
        <f>0.9*0.9*0.1</f>
        <v>8.1000000000000016E-2</v>
      </c>
      <c r="G410" s="345"/>
      <c r="H410" s="346"/>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5"/>
    </row>
    <row r="411" spans="1:37" s="160" customFormat="1" ht="75" x14ac:dyDescent="0.35">
      <c r="A411" s="225"/>
      <c r="B411" s="218"/>
      <c r="C411" s="341"/>
      <c r="D411" s="342" t="s">
        <v>276</v>
      </c>
      <c r="E411" s="343" t="s">
        <v>40</v>
      </c>
      <c r="F411" s="344">
        <v>1.22</v>
      </c>
      <c r="G411" s="345"/>
      <c r="H411" s="346"/>
    </row>
    <row r="412" spans="1:37" s="160" customFormat="1" ht="56.25" x14ac:dyDescent="0.35">
      <c r="A412" s="225"/>
      <c r="B412" s="219"/>
      <c r="C412" s="341"/>
      <c r="D412" s="342" t="s">
        <v>263</v>
      </c>
      <c r="E412" s="343" t="s">
        <v>40</v>
      </c>
      <c r="F412" s="344">
        <f>F409-F411</f>
        <v>0.47</v>
      </c>
      <c r="G412" s="345"/>
      <c r="H412" s="346"/>
    </row>
    <row r="413" spans="1:37" s="155" customFormat="1" ht="56.25" x14ac:dyDescent="0.35">
      <c r="A413" s="226"/>
      <c r="B413" s="218"/>
      <c r="C413" s="341"/>
      <c r="D413" s="342" t="s">
        <v>277</v>
      </c>
      <c r="E413" s="343"/>
      <c r="F413" s="344"/>
      <c r="G413" s="345"/>
      <c r="H413" s="346"/>
    </row>
    <row r="414" spans="1:37" s="160" customFormat="1" ht="18.75" x14ac:dyDescent="0.35">
      <c r="A414" s="225"/>
      <c r="B414" s="218"/>
      <c r="C414" s="341"/>
      <c r="D414" s="342" t="s">
        <v>278</v>
      </c>
      <c r="E414" s="343" t="s">
        <v>40</v>
      </c>
      <c r="F414" s="344">
        <f>(0.9*0.9-0.2^2*3.14)*0.2</f>
        <v>0.13688</v>
      </c>
      <c r="G414" s="345"/>
      <c r="H414" s="346"/>
    </row>
    <row r="415" spans="1:37" s="160" customFormat="1" ht="56.25" customHeight="1" x14ac:dyDescent="0.35">
      <c r="A415" s="225"/>
      <c r="B415" s="219"/>
      <c r="C415" s="341"/>
      <c r="D415" s="342" t="s">
        <v>279</v>
      </c>
      <c r="E415" s="343" t="s">
        <v>40</v>
      </c>
      <c r="F415" s="344">
        <f>0.7*0.7*0.1</f>
        <v>4.8999999999999995E-2</v>
      </c>
      <c r="G415" s="345"/>
      <c r="H415" s="346"/>
    </row>
    <row r="416" spans="1:37" s="160" customFormat="1" ht="56.25" customHeight="1" x14ac:dyDescent="0.35">
      <c r="A416" s="225"/>
      <c r="B416" s="219"/>
      <c r="C416" s="341"/>
      <c r="D416" s="342" t="s">
        <v>280</v>
      </c>
      <c r="E416" s="343" t="s">
        <v>40</v>
      </c>
      <c r="F416" s="344">
        <f>0.03*2</f>
        <v>0.06</v>
      </c>
      <c r="G416" s="345"/>
      <c r="H416" s="346"/>
    </row>
    <row r="417" spans="1:37" s="160" customFormat="1" ht="54.75" customHeight="1" x14ac:dyDescent="0.35">
      <c r="A417" s="225"/>
      <c r="B417" s="219"/>
      <c r="C417" s="341"/>
      <c r="D417" s="342" t="s">
        <v>281</v>
      </c>
      <c r="E417" s="343" t="s">
        <v>41</v>
      </c>
      <c r="F417" s="344">
        <v>1</v>
      </c>
      <c r="G417" s="345"/>
      <c r="H417" s="346"/>
    </row>
    <row r="418" spans="1:37" s="160" customFormat="1" ht="60" customHeight="1" x14ac:dyDescent="0.35">
      <c r="A418" s="225"/>
      <c r="B418" s="219"/>
      <c r="C418" s="341"/>
      <c r="D418" s="342" t="s">
        <v>282</v>
      </c>
      <c r="E418" s="343" t="s">
        <v>41</v>
      </c>
      <c r="F418" s="344">
        <v>2</v>
      </c>
      <c r="G418" s="345"/>
      <c r="H418" s="346"/>
    </row>
    <row r="419" spans="1:37" s="160" customFormat="1" ht="37.5" x14ac:dyDescent="0.35">
      <c r="A419" s="225"/>
      <c r="B419" s="218"/>
      <c r="C419" s="341"/>
      <c r="D419" s="342" t="s">
        <v>283</v>
      </c>
      <c r="E419" s="343" t="s">
        <v>269</v>
      </c>
      <c r="F419" s="344">
        <v>7</v>
      </c>
      <c r="G419" s="345"/>
      <c r="H419" s="346"/>
    </row>
    <row r="420" spans="1:37" s="160" customFormat="1" ht="37.5" x14ac:dyDescent="0.35">
      <c r="A420" s="225"/>
      <c r="B420" s="218"/>
      <c r="C420" s="341"/>
      <c r="D420" s="342" t="s">
        <v>284</v>
      </c>
      <c r="E420" s="343" t="s">
        <v>41</v>
      </c>
      <c r="F420" s="344">
        <v>1</v>
      </c>
      <c r="G420" s="345"/>
      <c r="H420" s="346"/>
    </row>
    <row r="421" spans="1:37" s="160" customFormat="1" ht="38.25" thickBot="1" x14ac:dyDescent="0.4">
      <c r="A421" s="225"/>
      <c r="B421" s="374"/>
      <c r="C421" s="366"/>
      <c r="D421" s="367" t="s">
        <v>285</v>
      </c>
      <c r="E421" s="368" t="s">
        <v>41</v>
      </c>
      <c r="F421" s="369">
        <v>1</v>
      </c>
      <c r="G421" s="370"/>
      <c r="H421" s="375"/>
    </row>
    <row r="422" spans="1:37" s="3" customFormat="1" ht="17.25" customHeight="1" thickBot="1" x14ac:dyDescent="0.35">
      <c r="A422" s="227"/>
      <c r="B422" s="487" t="s">
        <v>286</v>
      </c>
      <c r="C422" s="487"/>
      <c r="D422" s="487"/>
      <c r="E422" s="487"/>
      <c r="F422" s="487"/>
      <c r="G422" s="488"/>
      <c r="H422" s="222">
        <f>SUM(H408:H421)</f>
        <v>0</v>
      </c>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1:37" s="172" customFormat="1" ht="19.5" customHeight="1" x14ac:dyDescent="0.25">
      <c r="A423" s="179"/>
      <c r="B423" s="347"/>
      <c r="C423" s="217"/>
      <c r="D423" s="176" t="s">
        <v>287</v>
      </c>
      <c r="E423" s="286"/>
      <c r="F423" s="287"/>
      <c r="G423" s="288"/>
      <c r="H423" s="348"/>
    </row>
    <row r="424" spans="1:37" s="156" customFormat="1" ht="56.25" x14ac:dyDescent="0.35">
      <c r="A424" s="224"/>
      <c r="B424" s="359">
        <v>37</v>
      </c>
      <c r="C424" s="90"/>
      <c r="D424" s="4" t="s">
        <v>288</v>
      </c>
      <c r="E424" s="199" t="s">
        <v>38</v>
      </c>
      <c r="F424" s="274">
        <v>38.619999999999997</v>
      </c>
      <c r="G424" s="276"/>
      <c r="H424" s="20">
        <f>F424*G424</f>
        <v>0</v>
      </c>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row>
    <row r="425" spans="1:37" s="160" customFormat="1" ht="56.25" x14ac:dyDescent="0.35">
      <c r="A425" s="223"/>
      <c r="B425" s="360">
        <v>38</v>
      </c>
      <c r="C425" s="279"/>
      <c r="D425" s="4" t="s">
        <v>289</v>
      </c>
      <c r="E425" s="199" t="s">
        <v>39</v>
      </c>
      <c r="F425" s="274">
        <v>19.309999999999999</v>
      </c>
      <c r="G425" s="276"/>
      <c r="H425" s="20">
        <f>F425*G425</f>
        <v>0</v>
      </c>
    </row>
    <row r="426" spans="1:37" s="156" customFormat="1" ht="51.75" customHeight="1" x14ac:dyDescent="0.35">
      <c r="A426" s="224"/>
      <c r="B426" s="361">
        <v>39</v>
      </c>
      <c r="C426" s="92"/>
      <c r="D426" s="4" t="s">
        <v>290</v>
      </c>
      <c r="E426" s="199" t="s">
        <v>38</v>
      </c>
      <c r="F426" s="274">
        <v>12.07</v>
      </c>
      <c r="G426" s="276"/>
      <c r="H426" s="20">
        <f>F426*G426</f>
        <v>0</v>
      </c>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row>
    <row r="427" spans="1:37" s="160" customFormat="1" ht="57" thickBot="1" x14ac:dyDescent="0.4">
      <c r="A427" s="225"/>
      <c r="B427" s="359">
        <v>40</v>
      </c>
      <c r="C427" s="92"/>
      <c r="D427" s="4" t="s">
        <v>291</v>
      </c>
      <c r="E427" s="199" t="s">
        <v>38</v>
      </c>
      <c r="F427" s="274">
        <f>F425</f>
        <v>19.309999999999999</v>
      </c>
      <c r="G427" s="276"/>
      <c r="H427" s="20">
        <f>F427*G427</f>
        <v>0</v>
      </c>
    </row>
    <row r="428" spans="1:37" s="3" customFormat="1" ht="17.25" customHeight="1" thickBot="1" x14ac:dyDescent="0.35">
      <c r="A428" s="227"/>
      <c r="B428" s="477" t="s">
        <v>292</v>
      </c>
      <c r="C428" s="477"/>
      <c r="D428" s="477"/>
      <c r="E428" s="477"/>
      <c r="F428" s="477"/>
      <c r="G428" s="478"/>
      <c r="H428" s="33">
        <f>SUM(H424:H427)</f>
        <v>0</v>
      </c>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1:37" s="172" customFormat="1" ht="19.5" customHeight="1" x14ac:dyDescent="0.25">
      <c r="A429" s="179"/>
      <c r="B429" s="347"/>
      <c r="C429" s="217"/>
      <c r="D429" s="176" t="s">
        <v>293</v>
      </c>
      <c r="E429" s="286"/>
      <c r="F429" s="287"/>
      <c r="G429" s="288"/>
      <c r="H429" s="348"/>
    </row>
    <row r="430" spans="1:37" s="156" customFormat="1" ht="56.25" x14ac:dyDescent="0.35">
      <c r="A430" s="224"/>
      <c r="B430" s="359">
        <v>41</v>
      </c>
      <c r="C430" s="90"/>
      <c r="D430" s="4" t="s">
        <v>294</v>
      </c>
      <c r="E430" s="199" t="s">
        <v>38</v>
      </c>
      <c r="F430" s="274">
        <v>50</v>
      </c>
      <c r="G430" s="276"/>
      <c r="H430" s="20">
        <f t="shared" ref="H430:H436" si="39">F430*G430</f>
        <v>0</v>
      </c>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c r="AF430" s="155"/>
      <c r="AG430" s="155"/>
      <c r="AH430" s="155"/>
      <c r="AI430" s="155"/>
      <c r="AJ430" s="155"/>
      <c r="AK430" s="155"/>
    </row>
    <row r="431" spans="1:37" s="160" customFormat="1" ht="132.75" x14ac:dyDescent="0.35">
      <c r="A431" s="223"/>
      <c r="B431" s="360">
        <v>42</v>
      </c>
      <c r="C431" s="279"/>
      <c r="D431" s="4" t="s">
        <v>377</v>
      </c>
      <c r="E431" s="199" t="s">
        <v>40</v>
      </c>
      <c r="F431" s="274">
        <v>9.74</v>
      </c>
      <c r="G431" s="276"/>
      <c r="H431" s="20">
        <f t="shared" si="39"/>
        <v>0</v>
      </c>
    </row>
    <row r="432" spans="1:37" s="156" customFormat="1" ht="75" x14ac:dyDescent="0.35">
      <c r="A432" s="224"/>
      <c r="B432" s="361">
        <v>43</v>
      </c>
      <c r="C432" s="92"/>
      <c r="D432" s="4" t="s">
        <v>295</v>
      </c>
      <c r="E432" s="199" t="s">
        <v>40</v>
      </c>
      <c r="F432" s="274">
        <v>3.17</v>
      </c>
      <c r="G432" s="276"/>
      <c r="H432" s="20">
        <f t="shared" si="39"/>
        <v>0</v>
      </c>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5"/>
    </row>
    <row r="433" spans="1:37" s="160" customFormat="1" ht="75" x14ac:dyDescent="0.35">
      <c r="A433" s="225"/>
      <c r="B433" s="359">
        <v>44</v>
      </c>
      <c r="C433" s="92"/>
      <c r="D433" s="4" t="s">
        <v>296</v>
      </c>
      <c r="E433" s="199" t="s">
        <v>40</v>
      </c>
      <c r="F433" s="274">
        <v>0.31</v>
      </c>
      <c r="G433" s="276"/>
      <c r="H433" s="20">
        <f t="shared" si="39"/>
        <v>0</v>
      </c>
    </row>
    <row r="434" spans="1:37" s="160" customFormat="1" ht="75" x14ac:dyDescent="0.35">
      <c r="A434" s="223"/>
      <c r="B434" s="360">
        <v>45</v>
      </c>
      <c r="C434" s="279"/>
      <c r="D434" s="4" t="s">
        <v>297</v>
      </c>
      <c r="E434" s="199" t="s">
        <v>40</v>
      </c>
      <c r="F434" s="274">
        <v>2.14</v>
      </c>
      <c r="G434" s="276"/>
      <c r="H434" s="20">
        <f t="shared" si="39"/>
        <v>0</v>
      </c>
    </row>
    <row r="435" spans="1:37" s="156" customFormat="1" ht="51.75" customHeight="1" x14ac:dyDescent="0.35">
      <c r="B435" s="271">
        <v>46</v>
      </c>
      <c r="C435" s="92"/>
      <c r="D435" s="4" t="s">
        <v>298</v>
      </c>
      <c r="E435" s="199" t="s">
        <v>40</v>
      </c>
      <c r="F435" s="274">
        <v>4.6900000000000004</v>
      </c>
      <c r="G435" s="276"/>
      <c r="H435" s="20">
        <f t="shared" si="39"/>
        <v>0</v>
      </c>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5"/>
    </row>
    <row r="436" spans="1:37" s="160" customFormat="1" ht="37.5" x14ac:dyDescent="0.35">
      <c r="B436" s="37">
        <v>47</v>
      </c>
      <c r="C436" s="92"/>
      <c r="D436" s="4" t="s">
        <v>299</v>
      </c>
      <c r="E436" s="199" t="s">
        <v>39</v>
      </c>
      <c r="F436" s="274">
        <v>6.34</v>
      </c>
      <c r="G436" s="276"/>
      <c r="H436" s="20">
        <f t="shared" si="39"/>
        <v>0</v>
      </c>
    </row>
    <row r="437" spans="1:37" s="160" customFormat="1" ht="56.25" x14ac:dyDescent="0.35">
      <c r="A437" s="168"/>
      <c r="B437" s="278">
        <v>48</v>
      </c>
      <c r="C437" s="279"/>
      <c r="D437" s="4" t="s">
        <v>263</v>
      </c>
      <c r="E437" s="199" t="s">
        <v>40</v>
      </c>
      <c r="F437" s="274">
        <f>F431+F432-F433-F435</f>
        <v>7.9099999999999993</v>
      </c>
      <c r="G437" s="276"/>
      <c r="H437" s="20">
        <f>F437*G437</f>
        <v>0</v>
      </c>
    </row>
    <row r="438" spans="1:37" s="156" customFormat="1" ht="51.75" customHeight="1" x14ac:dyDescent="0.35">
      <c r="B438" s="271">
        <v>49</v>
      </c>
      <c r="C438" s="92"/>
      <c r="D438" s="4" t="s">
        <v>300</v>
      </c>
      <c r="E438" s="199" t="s">
        <v>40</v>
      </c>
      <c r="F438" s="274">
        <v>2.77</v>
      </c>
      <c r="G438" s="276"/>
      <c r="H438" s="20">
        <f>F438*G438</f>
        <v>0</v>
      </c>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155"/>
    </row>
    <row r="439" spans="1:37" s="156" customFormat="1" ht="51.75" customHeight="1" x14ac:dyDescent="0.35">
      <c r="B439" s="271">
        <v>50</v>
      </c>
      <c r="C439" s="92"/>
      <c r="D439" s="4" t="s">
        <v>301</v>
      </c>
      <c r="E439" s="199" t="s">
        <v>40</v>
      </c>
      <c r="F439" s="274">
        <f>0.05 * 0.45 * 3.14</f>
        <v>7.0650000000000004E-2</v>
      </c>
      <c r="G439" s="276"/>
      <c r="H439" s="20">
        <f>F439*G439</f>
        <v>0</v>
      </c>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5"/>
    </row>
    <row r="440" spans="1:37" s="160" customFormat="1" ht="57.75" x14ac:dyDescent="0.35">
      <c r="A440" s="168"/>
      <c r="B440" s="278">
        <v>51</v>
      </c>
      <c r="C440" s="279"/>
      <c r="D440" s="4" t="s">
        <v>378</v>
      </c>
      <c r="E440" s="199" t="s">
        <v>269</v>
      </c>
      <c r="F440" s="274">
        <v>124.4</v>
      </c>
      <c r="G440" s="276"/>
      <c r="H440" s="20">
        <f>F440*G440</f>
        <v>0</v>
      </c>
    </row>
    <row r="441" spans="1:37" s="156" customFormat="1" ht="51.75" customHeight="1" x14ac:dyDescent="0.35">
      <c r="B441" s="271">
        <v>52</v>
      </c>
      <c r="C441" s="92"/>
      <c r="D441" s="4" t="s">
        <v>302</v>
      </c>
      <c r="E441" s="199" t="s">
        <v>269</v>
      </c>
      <c r="F441" s="274">
        <v>97.61</v>
      </c>
      <c r="G441" s="276"/>
      <c r="H441" s="20">
        <f t="shared" ref="H441" si="40">F441*G441</f>
        <v>0</v>
      </c>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5"/>
    </row>
    <row r="442" spans="1:37" s="156" customFormat="1" ht="54.75" customHeight="1" thickBot="1" x14ac:dyDescent="0.4">
      <c r="B442" s="271">
        <v>53</v>
      </c>
      <c r="C442" s="92"/>
      <c r="D442" s="4" t="s">
        <v>303</v>
      </c>
      <c r="E442" s="199" t="s">
        <v>41</v>
      </c>
      <c r="F442" s="274">
        <v>4</v>
      </c>
      <c r="G442" s="276"/>
      <c r="H442" s="20">
        <f>F442*G442</f>
        <v>0</v>
      </c>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5"/>
    </row>
    <row r="443" spans="1:37" s="3" customFormat="1" ht="17.25" customHeight="1" thickBot="1" x14ac:dyDescent="0.35">
      <c r="B443" s="476" t="s">
        <v>304</v>
      </c>
      <c r="C443" s="477"/>
      <c r="D443" s="477"/>
      <c r="E443" s="477"/>
      <c r="F443" s="477"/>
      <c r="G443" s="478"/>
      <c r="H443" s="33">
        <f>SUM(H430:H442)</f>
        <v>0</v>
      </c>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1:37" s="3" customFormat="1" ht="21.75" customHeight="1" thickBot="1" x14ac:dyDescent="0.4">
      <c r="B444" s="448" t="s">
        <v>333</v>
      </c>
      <c r="C444" s="449"/>
      <c r="D444" s="449"/>
      <c r="E444" s="449"/>
      <c r="F444" s="449"/>
      <c r="G444" s="450"/>
      <c r="H444" s="33">
        <f>H380+H389+H406+H422+H428+H443</f>
        <v>0</v>
      </c>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1:37" s="3" customFormat="1" ht="21.75" customHeight="1" x14ac:dyDescent="0.35">
      <c r="B445" s="164"/>
      <c r="C445" s="165"/>
      <c r="D445" s="135" t="s">
        <v>305</v>
      </c>
      <c r="E445" s="142"/>
      <c r="F445" s="166"/>
      <c r="G445" s="167"/>
      <c r="H445" s="137"/>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1:37" s="172" customFormat="1" ht="262.5" x14ac:dyDescent="0.25">
      <c r="B446" s="338"/>
      <c r="C446" s="217"/>
      <c r="D446" s="4" t="s">
        <v>306</v>
      </c>
      <c r="E446" s="286"/>
      <c r="F446" s="287"/>
      <c r="G446" s="288"/>
      <c r="H446" s="363"/>
      <c r="I446" s="230"/>
    </row>
    <row r="447" spans="1:37" s="172" customFormat="1" ht="19.5" customHeight="1" x14ac:dyDescent="0.25">
      <c r="B447" s="338"/>
      <c r="C447" s="217"/>
      <c r="D447" s="176" t="s">
        <v>307</v>
      </c>
      <c r="E447" s="286"/>
      <c r="F447" s="287"/>
      <c r="G447" s="288"/>
      <c r="H447" s="363"/>
      <c r="I447" s="230"/>
    </row>
    <row r="448" spans="1:37" s="156" customFormat="1" ht="112.5" x14ac:dyDescent="0.35">
      <c r="B448" s="37">
        <v>54</v>
      </c>
      <c r="C448" s="90"/>
      <c r="D448" s="4" t="s">
        <v>308</v>
      </c>
      <c r="E448" s="199" t="s">
        <v>40</v>
      </c>
      <c r="F448" s="274">
        <v>64</v>
      </c>
      <c r="G448" s="250"/>
      <c r="H448" s="362">
        <f t="shared" ref="H448:H454" si="41">G448*F448</f>
        <v>0</v>
      </c>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55"/>
      <c r="AK448" s="155"/>
    </row>
    <row r="449" spans="1:37" s="160" customFormat="1" ht="75" x14ac:dyDescent="0.35">
      <c r="A449" s="168"/>
      <c r="B449" s="278">
        <v>55</v>
      </c>
      <c r="C449" s="279"/>
      <c r="D449" s="4" t="s">
        <v>309</v>
      </c>
      <c r="E449" s="199" t="s">
        <v>40</v>
      </c>
      <c r="F449" s="274">
        <v>3</v>
      </c>
      <c r="G449" s="250"/>
      <c r="H449" s="362">
        <f t="shared" si="41"/>
        <v>0</v>
      </c>
    </row>
    <row r="450" spans="1:37" s="156" customFormat="1" ht="51.75" customHeight="1" x14ac:dyDescent="0.35">
      <c r="B450" s="271">
        <v>56</v>
      </c>
      <c r="C450" s="92"/>
      <c r="D450" s="4" t="s">
        <v>310</v>
      </c>
      <c r="E450" s="199" t="s">
        <v>40</v>
      </c>
      <c r="F450" s="274">
        <v>48</v>
      </c>
      <c r="G450" s="250"/>
      <c r="H450" s="362">
        <f t="shared" si="41"/>
        <v>0</v>
      </c>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5"/>
    </row>
    <row r="451" spans="1:37" s="160" customFormat="1" ht="75" x14ac:dyDescent="0.35">
      <c r="B451" s="37">
        <v>57</v>
      </c>
      <c r="C451" s="92"/>
      <c r="D451" s="4" t="s">
        <v>311</v>
      </c>
      <c r="E451" s="199" t="s">
        <v>40</v>
      </c>
      <c r="F451" s="274">
        <v>17</v>
      </c>
      <c r="G451" s="250"/>
      <c r="H451" s="362">
        <f t="shared" si="41"/>
        <v>0</v>
      </c>
    </row>
    <row r="452" spans="1:37" s="160" customFormat="1" ht="75" x14ac:dyDescent="0.35">
      <c r="B452" s="271">
        <v>58</v>
      </c>
      <c r="C452" s="92"/>
      <c r="D452" s="4" t="s">
        <v>312</v>
      </c>
      <c r="E452" s="199" t="s">
        <v>40</v>
      </c>
      <c r="F452" s="274">
        <v>25</v>
      </c>
      <c r="G452" s="250"/>
      <c r="H452" s="362">
        <f t="shared" si="41"/>
        <v>0</v>
      </c>
    </row>
    <row r="453" spans="1:37" s="155" customFormat="1" ht="262.5" x14ac:dyDescent="0.35">
      <c r="B453" s="28">
        <v>59</v>
      </c>
      <c r="C453" s="92"/>
      <c r="D453" s="4" t="s">
        <v>313</v>
      </c>
      <c r="E453" s="199" t="s">
        <v>41</v>
      </c>
      <c r="F453" s="274">
        <v>9</v>
      </c>
      <c r="G453" s="250"/>
      <c r="H453" s="362">
        <f t="shared" si="41"/>
        <v>0</v>
      </c>
    </row>
    <row r="454" spans="1:37" s="160" customFormat="1" ht="56.25" x14ac:dyDescent="0.35">
      <c r="B454" s="37">
        <v>60</v>
      </c>
      <c r="C454" s="92"/>
      <c r="D454" s="4" t="s">
        <v>314</v>
      </c>
      <c r="E454" s="199" t="s">
        <v>38</v>
      </c>
      <c r="F454" s="274">
        <v>200</v>
      </c>
      <c r="G454" s="250"/>
      <c r="H454" s="362">
        <f t="shared" si="41"/>
        <v>0</v>
      </c>
    </row>
    <row r="455" spans="1:37" s="160" customFormat="1" ht="54" customHeight="1" thickBot="1" x14ac:dyDescent="0.4">
      <c r="B455" s="271">
        <v>61</v>
      </c>
      <c r="C455" s="92"/>
      <c r="D455" s="4" t="s">
        <v>315</v>
      </c>
      <c r="E455" s="199" t="s">
        <v>38</v>
      </c>
      <c r="F455" s="274">
        <v>200</v>
      </c>
      <c r="G455" s="250"/>
      <c r="H455" s="362">
        <f>G455*F455</f>
        <v>0</v>
      </c>
    </row>
    <row r="456" spans="1:37" s="3" customFormat="1" ht="17.25" customHeight="1" thickBot="1" x14ac:dyDescent="0.35">
      <c r="B456" s="476" t="s">
        <v>316</v>
      </c>
      <c r="C456" s="477"/>
      <c r="D456" s="477"/>
      <c r="E456" s="477"/>
      <c r="F456" s="477"/>
      <c r="G456" s="478"/>
      <c r="H456" s="33">
        <f>SUM(H448:H455)</f>
        <v>0</v>
      </c>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1:37" s="172" customFormat="1" ht="19.5" customHeight="1" x14ac:dyDescent="0.25">
      <c r="A457" s="179"/>
      <c r="B457" s="347"/>
      <c r="C457" s="217"/>
      <c r="D457" s="176" t="s">
        <v>317</v>
      </c>
      <c r="E457" s="286"/>
      <c r="F457" s="287"/>
      <c r="G457" s="288"/>
      <c r="H457" s="340"/>
    </row>
    <row r="458" spans="1:37" s="156" customFormat="1" ht="356.25" x14ac:dyDescent="0.35">
      <c r="B458" s="37">
        <v>62</v>
      </c>
      <c r="C458" s="90"/>
      <c r="D458" s="4" t="s">
        <v>318</v>
      </c>
      <c r="E458" s="199" t="s">
        <v>41</v>
      </c>
      <c r="F458" s="274">
        <v>9</v>
      </c>
      <c r="G458" s="250"/>
      <c r="H458" s="362">
        <f t="shared" ref="H458:H463" si="42">F458*G458</f>
        <v>0</v>
      </c>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row>
    <row r="459" spans="1:37" s="160" customFormat="1" ht="206.25" x14ac:dyDescent="0.35">
      <c r="A459" s="168"/>
      <c r="B459" s="278">
        <v>63</v>
      </c>
      <c r="C459" s="279"/>
      <c r="D459" s="4" t="s">
        <v>319</v>
      </c>
      <c r="E459" s="199" t="s">
        <v>41</v>
      </c>
      <c r="F459" s="274">
        <v>9</v>
      </c>
      <c r="G459" s="250"/>
      <c r="H459" s="362">
        <f t="shared" si="42"/>
        <v>0</v>
      </c>
    </row>
    <row r="460" spans="1:37" s="156" customFormat="1" ht="51.75" customHeight="1" x14ac:dyDescent="0.35">
      <c r="B460" s="271">
        <v>64</v>
      </c>
      <c r="C460" s="92"/>
      <c r="D460" s="4" t="s">
        <v>320</v>
      </c>
      <c r="E460" s="199" t="s">
        <v>38</v>
      </c>
      <c r="F460" s="274">
        <v>261</v>
      </c>
      <c r="G460" s="250"/>
      <c r="H460" s="362">
        <f t="shared" si="42"/>
        <v>0</v>
      </c>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row>
    <row r="461" spans="1:37" s="160" customFormat="1" ht="56.25" x14ac:dyDescent="0.35">
      <c r="B461" s="37">
        <v>65</v>
      </c>
      <c r="C461" s="92"/>
      <c r="D461" s="4" t="s">
        <v>321</v>
      </c>
      <c r="E461" s="199" t="s">
        <v>38</v>
      </c>
      <c r="F461" s="274">
        <f>F459*8</f>
        <v>72</v>
      </c>
      <c r="G461" s="250"/>
      <c r="H461" s="362">
        <f t="shared" si="42"/>
        <v>0</v>
      </c>
    </row>
    <row r="462" spans="1:37" s="160" customFormat="1" ht="75" x14ac:dyDescent="0.35">
      <c r="B462" s="271">
        <v>66</v>
      </c>
      <c r="C462" s="92"/>
      <c r="D462" s="4" t="s">
        <v>322</v>
      </c>
      <c r="E462" s="199" t="s">
        <v>38</v>
      </c>
      <c r="F462" s="274">
        <v>216</v>
      </c>
      <c r="G462" s="250"/>
      <c r="H462" s="362">
        <f t="shared" si="42"/>
        <v>0</v>
      </c>
    </row>
    <row r="463" spans="1:37" s="155" customFormat="1" ht="61.5" customHeight="1" thickBot="1" x14ac:dyDescent="0.4">
      <c r="B463" s="28">
        <v>67</v>
      </c>
      <c r="C463" s="92"/>
      <c r="D463" s="4" t="s">
        <v>323</v>
      </c>
      <c r="E463" s="199" t="s">
        <v>41</v>
      </c>
      <c r="F463" s="274">
        <v>9</v>
      </c>
      <c r="G463" s="250"/>
      <c r="H463" s="362">
        <f t="shared" si="42"/>
        <v>0</v>
      </c>
    </row>
    <row r="464" spans="1:37" s="3" customFormat="1" ht="17.25" customHeight="1" thickBot="1" x14ac:dyDescent="0.35">
      <c r="B464" s="476" t="s">
        <v>324</v>
      </c>
      <c r="C464" s="477"/>
      <c r="D464" s="477"/>
      <c r="E464" s="477"/>
      <c r="F464" s="477"/>
      <c r="G464" s="478"/>
      <c r="H464" s="33">
        <f>SUM(H458:H463)</f>
        <v>0</v>
      </c>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1:37" s="172" customFormat="1" ht="19.5" customHeight="1" x14ac:dyDescent="0.25">
      <c r="A465" s="179"/>
      <c r="B465" s="347"/>
      <c r="C465" s="217"/>
      <c r="D465" s="176" t="s">
        <v>325</v>
      </c>
      <c r="E465" s="286"/>
      <c r="F465" s="287"/>
      <c r="G465" s="288"/>
      <c r="H465" s="340"/>
    </row>
    <row r="466" spans="1:37" s="156" customFormat="1" ht="38.25" thickBot="1" x14ac:dyDescent="0.4">
      <c r="B466" s="37">
        <v>68</v>
      </c>
      <c r="C466" s="90"/>
      <c r="D466" s="4" t="s">
        <v>326</v>
      </c>
      <c r="E466" s="199" t="s">
        <v>33</v>
      </c>
      <c r="F466" s="274">
        <v>1</v>
      </c>
      <c r="G466" s="250"/>
      <c r="H466" s="362">
        <f t="shared" ref="H466" si="43">G466*F466</f>
        <v>0</v>
      </c>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5"/>
    </row>
    <row r="467" spans="1:37" s="3" customFormat="1" ht="17.25" customHeight="1" thickBot="1" x14ac:dyDescent="0.35">
      <c r="B467" s="476" t="s">
        <v>327</v>
      </c>
      <c r="C467" s="477"/>
      <c r="D467" s="477"/>
      <c r="E467" s="477"/>
      <c r="F467" s="477"/>
      <c r="G467" s="478"/>
      <c r="H467" s="33">
        <f>SUM(H466)</f>
        <v>0</v>
      </c>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1:37" s="172" customFormat="1" ht="19.5" customHeight="1" x14ac:dyDescent="0.25">
      <c r="A468" s="179"/>
      <c r="B468" s="347"/>
      <c r="C468" s="217"/>
      <c r="D468" s="176" t="s">
        <v>331</v>
      </c>
      <c r="E468" s="286"/>
      <c r="F468" s="287"/>
      <c r="G468" s="288"/>
      <c r="H468" s="363"/>
      <c r="I468" s="230"/>
    </row>
    <row r="469" spans="1:37" s="156" customFormat="1" ht="93.75" x14ac:dyDescent="0.35">
      <c r="B469" s="37">
        <v>69</v>
      </c>
      <c r="C469" s="90"/>
      <c r="D469" s="4" t="s">
        <v>328</v>
      </c>
      <c r="E469" s="199" t="s">
        <v>33</v>
      </c>
      <c r="F469" s="274">
        <v>1</v>
      </c>
      <c r="G469" s="250"/>
      <c r="H469" s="362">
        <f t="shared" ref="H469:H471" si="44">G469*F469</f>
        <v>0</v>
      </c>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5"/>
    </row>
    <row r="470" spans="1:37" s="160" customFormat="1" ht="75" x14ac:dyDescent="0.35">
      <c r="A470" s="168"/>
      <c r="B470" s="278">
        <v>70</v>
      </c>
      <c r="C470" s="279"/>
      <c r="D470" s="4" t="s">
        <v>329</v>
      </c>
      <c r="E470" s="199" t="s">
        <v>33</v>
      </c>
      <c r="F470" s="274">
        <v>1</v>
      </c>
      <c r="G470" s="250"/>
      <c r="H470" s="362">
        <f t="shared" si="44"/>
        <v>0</v>
      </c>
    </row>
    <row r="471" spans="1:37" s="156" customFormat="1" ht="51.75" customHeight="1" thickBot="1" x14ac:dyDescent="0.4">
      <c r="B471" s="271">
        <v>71</v>
      </c>
      <c r="C471" s="92"/>
      <c r="D471" s="4" t="s">
        <v>330</v>
      </c>
      <c r="E471" s="199" t="s">
        <v>33</v>
      </c>
      <c r="F471" s="274">
        <v>1</v>
      </c>
      <c r="G471" s="250"/>
      <c r="H471" s="362">
        <f t="shared" si="44"/>
        <v>0</v>
      </c>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c r="AF471" s="155"/>
      <c r="AG471" s="155"/>
      <c r="AH471" s="155"/>
      <c r="AI471" s="155"/>
      <c r="AJ471" s="155"/>
      <c r="AK471" s="155"/>
    </row>
    <row r="472" spans="1:37" s="3" customFormat="1" ht="17.25" customHeight="1" thickBot="1" x14ac:dyDescent="0.35">
      <c r="B472" s="476" t="s">
        <v>332</v>
      </c>
      <c r="C472" s="477"/>
      <c r="D472" s="477"/>
      <c r="E472" s="477"/>
      <c r="F472" s="477"/>
      <c r="G472" s="478"/>
      <c r="H472" s="33">
        <f>SUM(H469:H471)</f>
        <v>0</v>
      </c>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1:37" s="3" customFormat="1" ht="21.75" customHeight="1" thickBot="1" x14ac:dyDescent="0.4">
      <c r="B473" s="448" t="s">
        <v>334</v>
      </c>
      <c r="C473" s="449"/>
      <c r="D473" s="449"/>
      <c r="E473" s="449"/>
      <c r="F473" s="449"/>
      <c r="G473" s="450"/>
      <c r="H473" s="33">
        <f>H456+H464+H467+H472</f>
        <v>0</v>
      </c>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1:37" ht="19.5" thickBot="1" x14ac:dyDescent="0.4">
      <c r="B474" s="154"/>
      <c r="C474" s="200"/>
      <c r="D474" s="21" t="s">
        <v>340</v>
      </c>
      <c r="E474" s="201"/>
      <c r="F474" s="202"/>
      <c r="G474" s="203"/>
      <c r="H474" s="204"/>
      <c r="J474"/>
      <c r="K474"/>
      <c r="L474"/>
      <c r="M474"/>
      <c r="N474"/>
      <c r="O474"/>
      <c r="P474"/>
      <c r="Q474"/>
      <c r="R474"/>
      <c r="S474"/>
      <c r="T474"/>
      <c r="U474"/>
      <c r="V474"/>
      <c r="W474"/>
      <c r="X474"/>
      <c r="Y474"/>
      <c r="Z474"/>
      <c r="AA474"/>
      <c r="AB474"/>
      <c r="AC474"/>
      <c r="AD474"/>
      <c r="AE474"/>
      <c r="AF474"/>
      <c r="AG474"/>
      <c r="AH474"/>
      <c r="AI474"/>
      <c r="AJ474"/>
      <c r="AK474"/>
    </row>
    <row r="475" spans="1:37" ht="18.75" x14ac:dyDescent="0.35">
      <c r="B475" s="205"/>
      <c r="C475" s="206"/>
      <c r="D475" s="135" t="s">
        <v>341</v>
      </c>
      <c r="E475" s="207"/>
      <c r="F475" s="166"/>
      <c r="G475" s="209"/>
      <c r="H475" s="337"/>
      <c r="J475"/>
      <c r="K475"/>
      <c r="L475"/>
      <c r="M475"/>
      <c r="N475"/>
      <c r="O475"/>
      <c r="P475"/>
      <c r="Q475"/>
      <c r="R475"/>
      <c r="S475"/>
      <c r="T475"/>
      <c r="U475"/>
      <c r="V475"/>
      <c r="W475"/>
      <c r="X475"/>
      <c r="Y475"/>
      <c r="Z475"/>
      <c r="AA475"/>
      <c r="AB475"/>
      <c r="AC475"/>
      <c r="AD475"/>
      <c r="AE475"/>
      <c r="AF475"/>
      <c r="AG475"/>
      <c r="AH475"/>
      <c r="AI475"/>
      <c r="AJ475"/>
      <c r="AK475"/>
    </row>
    <row r="476" spans="1:37" s="254" customFormat="1" ht="75" x14ac:dyDescent="0.35">
      <c r="B476" s="30">
        <v>72</v>
      </c>
      <c r="C476" s="85"/>
      <c r="D476" s="4" t="s">
        <v>379</v>
      </c>
      <c r="E476" s="198" t="s">
        <v>55</v>
      </c>
      <c r="F476" s="113">
        <v>2</v>
      </c>
      <c r="G476" s="105"/>
      <c r="H476" s="83">
        <f t="shared" ref="H476" si="45">F476*G476</f>
        <v>0</v>
      </c>
    </row>
    <row r="477" spans="1:37" s="254" customFormat="1" ht="75" x14ac:dyDescent="0.35">
      <c r="B477" s="30">
        <v>73</v>
      </c>
      <c r="C477" s="85"/>
      <c r="D477" s="31" t="s">
        <v>380</v>
      </c>
      <c r="E477" s="199" t="s">
        <v>55</v>
      </c>
      <c r="F477" s="113">
        <v>12</v>
      </c>
      <c r="G477" s="104"/>
      <c r="H477" s="83">
        <f>F477*G477</f>
        <v>0</v>
      </c>
    </row>
    <row r="478" spans="1:37" s="254" customFormat="1" ht="56.25" x14ac:dyDescent="0.35">
      <c r="B478" s="30">
        <v>74</v>
      </c>
      <c r="C478" s="85"/>
      <c r="D478" s="4" t="s">
        <v>381</v>
      </c>
      <c r="E478" s="199" t="s">
        <v>55</v>
      </c>
      <c r="F478" s="113">
        <v>18</v>
      </c>
      <c r="G478" s="104"/>
      <c r="H478" s="83">
        <f>F478*G478</f>
        <v>0</v>
      </c>
    </row>
    <row r="479" spans="1:37" s="254" customFormat="1" ht="75" x14ac:dyDescent="0.35">
      <c r="B479" s="30">
        <v>75</v>
      </c>
      <c r="C479" s="85"/>
      <c r="D479" s="31" t="s">
        <v>85</v>
      </c>
      <c r="E479" s="198" t="s">
        <v>38</v>
      </c>
      <c r="F479" s="114">
        <v>96</v>
      </c>
      <c r="G479" s="105"/>
      <c r="H479" s="82">
        <f>F479*G479</f>
        <v>0</v>
      </c>
    </row>
    <row r="480" spans="1:37" s="254" customFormat="1" ht="57" thickBot="1" x14ac:dyDescent="0.4">
      <c r="B480" s="14">
        <v>76</v>
      </c>
      <c r="C480" s="87"/>
      <c r="D480" s="101" t="s">
        <v>106</v>
      </c>
      <c r="E480" s="210" t="s">
        <v>40</v>
      </c>
      <c r="F480" s="115">
        <v>1.92</v>
      </c>
      <c r="G480" s="106"/>
      <c r="H480" s="102">
        <f>F480*G480</f>
        <v>0</v>
      </c>
    </row>
    <row r="481" spans="1:37" ht="19.5" thickBot="1" x14ac:dyDescent="0.4">
      <c r="B481" s="123"/>
      <c r="C481" s="96"/>
      <c r="D481" s="433" t="s">
        <v>345</v>
      </c>
      <c r="E481" s="433"/>
      <c r="F481" s="433"/>
      <c r="G481" s="442"/>
      <c r="H481" s="103">
        <f>SUM(H476:H480)</f>
        <v>0</v>
      </c>
      <c r="I481"/>
      <c r="J481"/>
      <c r="K481"/>
      <c r="L481"/>
      <c r="M481"/>
      <c r="N481"/>
      <c r="O481"/>
      <c r="P481"/>
      <c r="Q481"/>
      <c r="R481"/>
      <c r="S481"/>
      <c r="T481"/>
      <c r="U481"/>
      <c r="V481"/>
      <c r="W481"/>
      <c r="X481"/>
      <c r="Y481"/>
      <c r="Z481"/>
      <c r="AA481"/>
      <c r="AB481"/>
      <c r="AC481"/>
      <c r="AD481"/>
      <c r="AE481"/>
      <c r="AF481"/>
      <c r="AG481"/>
      <c r="AH481"/>
      <c r="AI481"/>
      <c r="AJ481"/>
      <c r="AK481"/>
    </row>
    <row r="482" spans="1:37" ht="18.75" x14ac:dyDescent="0.35">
      <c r="B482" s="211"/>
      <c r="C482" s="212"/>
      <c r="D482" s="146" t="s">
        <v>342</v>
      </c>
      <c r="E482" s="213"/>
      <c r="F482" s="109"/>
      <c r="G482" s="57"/>
      <c r="H482" s="147"/>
      <c r="I482" s="148"/>
      <c r="J482"/>
      <c r="K482"/>
      <c r="L482"/>
      <c r="M482"/>
      <c r="N482"/>
      <c r="O482"/>
      <c r="P482"/>
      <c r="Q482"/>
      <c r="R482"/>
      <c r="S482"/>
      <c r="T482"/>
      <c r="U482"/>
      <c r="V482"/>
      <c r="W482"/>
      <c r="X482"/>
      <c r="Y482"/>
      <c r="Z482"/>
      <c r="AA482"/>
      <c r="AB482"/>
      <c r="AC482"/>
      <c r="AD482"/>
      <c r="AE482"/>
      <c r="AF482"/>
      <c r="AG482"/>
      <c r="AH482"/>
      <c r="AI482"/>
      <c r="AJ482"/>
      <c r="AK482"/>
    </row>
    <row r="483" spans="1:37" ht="56.25" x14ac:dyDescent="0.35">
      <c r="B483" s="30">
        <v>77</v>
      </c>
      <c r="C483" s="90"/>
      <c r="D483" s="31" t="s">
        <v>97</v>
      </c>
      <c r="E483" s="198" t="s">
        <v>39</v>
      </c>
      <c r="F483" s="109">
        <v>36</v>
      </c>
      <c r="G483" s="105"/>
      <c r="H483" s="38">
        <f>F483*G483</f>
        <v>0</v>
      </c>
      <c r="I483"/>
      <c r="J483"/>
      <c r="K483"/>
      <c r="L483"/>
      <c r="M483"/>
      <c r="N483"/>
      <c r="O483"/>
      <c r="P483"/>
      <c r="Q483"/>
      <c r="R483"/>
      <c r="S483"/>
      <c r="T483"/>
      <c r="U483"/>
      <c r="V483"/>
      <c r="W483"/>
      <c r="X483"/>
      <c r="Y483"/>
      <c r="Z483"/>
      <c r="AA483"/>
      <c r="AB483"/>
      <c r="AC483"/>
      <c r="AD483"/>
      <c r="AE483"/>
      <c r="AF483"/>
      <c r="AG483"/>
      <c r="AH483"/>
      <c r="AI483"/>
      <c r="AJ483"/>
      <c r="AK483"/>
    </row>
    <row r="484" spans="1:37" ht="56.25" x14ac:dyDescent="0.35">
      <c r="B484" s="81">
        <v>78</v>
      </c>
      <c r="C484" s="95"/>
      <c r="D484" s="4" t="s">
        <v>86</v>
      </c>
      <c r="E484" s="214" t="s">
        <v>39</v>
      </c>
      <c r="F484" s="112">
        <v>144</v>
      </c>
      <c r="G484" s="104"/>
      <c r="H484" s="41">
        <f>F484*G484</f>
        <v>0</v>
      </c>
      <c r="I484"/>
      <c r="J484"/>
      <c r="K484"/>
      <c r="L484"/>
      <c r="M484"/>
      <c r="N484"/>
      <c r="O484"/>
      <c r="P484"/>
      <c r="Q484"/>
      <c r="R484"/>
      <c r="S484"/>
      <c r="T484"/>
      <c r="U484"/>
      <c r="V484"/>
      <c r="W484"/>
      <c r="X484"/>
      <c r="Y484"/>
      <c r="Z484"/>
      <c r="AA484"/>
      <c r="AB484"/>
      <c r="AC484"/>
      <c r="AD484"/>
      <c r="AE484"/>
      <c r="AF484"/>
      <c r="AG484"/>
      <c r="AH484"/>
      <c r="AI484"/>
      <c r="AJ484"/>
      <c r="AK484"/>
    </row>
    <row r="485" spans="1:37" ht="75.75" thickBot="1" x14ac:dyDescent="0.4">
      <c r="B485" s="81">
        <v>79</v>
      </c>
      <c r="C485" s="95"/>
      <c r="D485" s="101" t="s">
        <v>104</v>
      </c>
      <c r="E485" s="214" t="s">
        <v>39</v>
      </c>
      <c r="F485" s="112">
        <v>10</v>
      </c>
      <c r="G485" s="106"/>
      <c r="H485" s="41">
        <f>F485*G485</f>
        <v>0</v>
      </c>
      <c r="I485"/>
      <c r="J485"/>
      <c r="K485"/>
      <c r="L485"/>
      <c r="M485"/>
      <c r="N485"/>
      <c r="O485"/>
      <c r="P485"/>
      <c r="Q485"/>
      <c r="R485"/>
      <c r="S485"/>
      <c r="T485"/>
      <c r="U485"/>
      <c r="V485"/>
      <c r="W485"/>
      <c r="X485"/>
      <c r="Y485"/>
      <c r="Z485"/>
      <c r="AA485"/>
      <c r="AB485"/>
      <c r="AC485"/>
      <c r="AD485"/>
      <c r="AE485"/>
      <c r="AF485"/>
      <c r="AG485"/>
      <c r="AH485"/>
      <c r="AI485"/>
      <c r="AJ485"/>
      <c r="AK485"/>
    </row>
    <row r="486" spans="1:37" ht="19.5" thickBot="1" x14ac:dyDescent="0.4">
      <c r="B486" s="47"/>
      <c r="C486" s="96"/>
      <c r="D486" s="433" t="s">
        <v>343</v>
      </c>
      <c r="E486" s="433"/>
      <c r="F486" s="433"/>
      <c r="G486" s="434"/>
      <c r="H486" s="122">
        <f>SUM(H483:H485)</f>
        <v>0</v>
      </c>
      <c r="I486"/>
      <c r="J486"/>
      <c r="K486"/>
      <c r="L486"/>
      <c r="M486"/>
      <c r="N486"/>
      <c r="O486"/>
      <c r="P486"/>
      <c r="Q486"/>
      <c r="R486"/>
      <c r="S486"/>
      <c r="T486"/>
      <c r="U486"/>
      <c r="V486"/>
      <c r="W486"/>
      <c r="X486"/>
      <c r="Y486"/>
      <c r="Z486"/>
      <c r="AA486"/>
      <c r="AB486"/>
      <c r="AC486"/>
      <c r="AD486"/>
      <c r="AE486"/>
      <c r="AF486"/>
      <c r="AG486"/>
      <c r="AH486"/>
      <c r="AI486"/>
      <c r="AJ486"/>
      <c r="AK486"/>
    </row>
    <row r="487" spans="1:37" ht="18.75" x14ac:dyDescent="0.35">
      <c r="B487" s="215"/>
      <c r="C487" s="212"/>
      <c r="D487" s="146" t="s">
        <v>382</v>
      </c>
      <c r="E487" s="213"/>
      <c r="F487" s="109"/>
      <c r="G487" s="57"/>
      <c r="H487" s="147"/>
      <c r="I487" s="148"/>
      <c r="J487"/>
      <c r="K487"/>
      <c r="L487"/>
      <c r="M487"/>
      <c r="N487"/>
      <c r="O487"/>
      <c r="P487"/>
      <c r="Q487"/>
      <c r="R487"/>
      <c r="S487"/>
      <c r="T487"/>
      <c r="U487"/>
      <c r="V487"/>
      <c r="W487"/>
      <c r="X487"/>
      <c r="Y487"/>
      <c r="Z487"/>
      <c r="AA487"/>
      <c r="AB487"/>
      <c r="AC487"/>
      <c r="AD487"/>
      <c r="AE487"/>
      <c r="AF487"/>
      <c r="AG487"/>
      <c r="AH487"/>
      <c r="AI487"/>
      <c r="AJ487"/>
      <c r="AK487"/>
    </row>
    <row r="488" spans="1:37" s="254" customFormat="1" ht="75" x14ac:dyDescent="0.35">
      <c r="A488" s="432"/>
      <c r="B488" s="251">
        <v>80</v>
      </c>
      <c r="C488" s="252"/>
      <c r="D488" s="4" t="s">
        <v>383</v>
      </c>
      <c r="E488" s="29" t="s">
        <v>55</v>
      </c>
      <c r="F488" s="255">
        <v>9</v>
      </c>
      <c r="G488" s="250"/>
      <c r="H488" s="20">
        <f t="shared" ref="H488" si="46">(F488*G488)</f>
        <v>0</v>
      </c>
    </row>
    <row r="489" spans="1:37" s="254" customFormat="1" ht="94.5" thickBot="1" x14ac:dyDescent="0.4">
      <c r="A489" s="432"/>
      <c r="B489" s="253">
        <v>81</v>
      </c>
      <c r="C489" s="252"/>
      <c r="D489" s="4" t="s">
        <v>384</v>
      </c>
      <c r="E489" s="29" t="s">
        <v>55</v>
      </c>
      <c r="F489" s="255">
        <v>2</v>
      </c>
      <c r="G489" s="250"/>
      <c r="H489" s="20">
        <f>(F489*G489)</f>
        <v>0</v>
      </c>
    </row>
    <row r="490" spans="1:37" ht="19.5" thickBot="1" x14ac:dyDescent="0.4">
      <c r="B490" s="47"/>
      <c r="C490" s="96"/>
      <c r="D490" s="433" t="s">
        <v>385</v>
      </c>
      <c r="E490" s="433"/>
      <c r="F490" s="433"/>
      <c r="G490" s="434"/>
      <c r="H490" s="122">
        <f>SUM(H488:H489)</f>
        <v>0</v>
      </c>
      <c r="I490"/>
      <c r="J490"/>
      <c r="K490"/>
      <c r="L490"/>
      <c r="M490"/>
      <c r="N490"/>
      <c r="O490"/>
      <c r="P490"/>
      <c r="Q490"/>
      <c r="R490"/>
      <c r="S490"/>
      <c r="T490"/>
      <c r="U490"/>
      <c r="V490"/>
      <c r="W490"/>
      <c r="X490"/>
      <c r="Y490"/>
      <c r="Z490"/>
      <c r="AA490"/>
      <c r="AB490"/>
      <c r="AC490"/>
      <c r="AD490"/>
      <c r="AE490"/>
      <c r="AF490"/>
      <c r="AG490"/>
      <c r="AH490"/>
      <c r="AI490"/>
      <c r="AJ490"/>
      <c r="AK490"/>
    </row>
    <row r="491" spans="1:37" ht="24" customHeight="1" thickBot="1" x14ac:dyDescent="0.4">
      <c r="B491" s="438" t="s">
        <v>344</v>
      </c>
      <c r="C491" s="439"/>
      <c r="D491" s="439"/>
      <c r="E491" s="439"/>
      <c r="F491" s="439"/>
      <c r="G491" s="440"/>
      <c r="H491" s="58">
        <f>H481+H486+H490</f>
        <v>0</v>
      </c>
      <c r="J491"/>
      <c r="K491"/>
      <c r="L491"/>
      <c r="M491"/>
      <c r="N491"/>
      <c r="O491"/>
      <c r="P491"/>
      <c r="Q491"/>
      <c r="R491"/>
      <c r="S491"/>
      <c r="T491"/>
      <c r="U491"/>
      <c r="V491"/>
      <c r="W491"/>
      <c r="X491"/>
      <c r="Y491"/>
      <c r="Z491"/>
      <c r="AA491"/>
      <c r="AB491"/>
      <c r="AC491"/>
      <c r="AD491"/>
      <c r="AE491"/>
      <c r="AF491"/>
      <c r="AG491"/>
      <c r="AH491"/>
      <c r="AI491"/>
      <c r="AJ491"/>
      <c r="AK491"/>
    </row>
    <row r="492" spans="1:37" ht="19.5" thickBot="1" x14ac:dyDescent="0.4">
      <c r="B492" s="60"/>
      <c r="E492" s="62"/>
      <c r="H492" s="42"/>
    </row>
    <row r="493" spans="1:37" ht="21.75" customHeight="1" thickBot="1" x14ac:dyDescent="0.4">
      <c r="B493" s="40"/>
      <c r="C493" s="97"/>
      <c r="D493" s="441" t="s">
        <v>386</v>
      </c>
      <c r="E493" s="441"/>
      <c r="F493" s="441"/>
      <c r="G493" s="441"/>
      <c r="H493" s="59"/>
    </row>
    <row r="494" spans="1:37" ht="18.75" x14ac:dyDescent="0.35">
      <c r="B494" s="13"/>
      <c r="C494" s="85"/>
      <c r="D494" s="26" t="s">
        <v>47</v>
      </c>
      <c r="E494" s="26"/>
      <c r="F494" s="118"/>
      <c r="G494" s="65"/>
      <c r="H494" s="64">
        <f>SUM(H348)</f>
        <v>0</v>
      </c>
    </row>
    <row r="495" spans="1:37" s="1" customFormat="1" ht="18.75" x14ac:dyDescent="0.25">
      <c r="B495" s="25"/>
      <c r="C495" s="98"/>
      <c r="D495" s="26" t="s">
        <v>48</v>
      </c>
      <c r="E495" s="27"/>
      <c r="F495" s="118"/>
      <c r="G495" s="65"/>
      <c r="H495" s="66">
        <f>SUM(H356)</f>
        <v>0</v>
      </c>
    </row>
    <row r="496" spans="1:37" s="1" customFormat="1" ht="18.75" x14ac:dyDescent="0.35">
      <c r="B496" s="5"/>
      <c r="C496" s="99"/>
      <c r="D496" s="27" t="s">
        <v>211</v>
      </c>
      <c r="E496" s="27"/>
      <c r="F496" s="119"/>
      <c r="G496" s="67"/>
      <c r="H496" s="64">
        <f>SUM(H364)</f>
        <v>0</v>
      </c>
    </row>
    <row r="497" spans="1:37" s="1" customFormat="1" ht="18.75" x14ac:dyDescent="0.25">
      <c r="B497" s="25"/>
      <c r="C497" s="98"/>
      <c r="D497" s="26" t="s">
        <v>210</v>
      </c>
      <c r="E497" s="27"/>
      <c r="F497" s="118"/>
      <c r="G497" s="65"/>
      <c r="H497" s="66">
        <f>H444</f>
        <v>0</v>
      </c>
    </row>
    <row r="498" spans="1:37" s="1" customFormat="1" ht="18.75" x14ac:dyDescent="0.35">
      <c r="B498" s="5"/>
      <c r="C498" s="99"/>
      <c r="D498" s="27" t="s">
        <v>335</v>
      </c>
      <c r="E498" s="27"/>
      <c r="F498" s="119"/>
      <c r="G498" s="67"/>
      <c r="H498" s="64">
        <f>H473</f>
        <v>0</v>
      </c>
    </row>
    <row r="499" spans="1:37" s="1" customFormat="1" ht="34.5" customHeight="1" thickBot="1" x14ac:dyDescent="0.3">
      <c r="B499" s="68"/>
      <c r="C499" s="100"/>
      <c r="D499" s="69" t="s">
        <v>336</v>
      </c>
      <c r="E499" s="69"/>
      <c r="F499" s="120"/>
      <c r="G499" s="70"/>
      <c r="H499" s="71">
        <f>SUM(H491)</f>
        <v>0</v>
      </c>
    </row>
    <row r="500" spans="1:37" s="1" customFormat="1" ht="19.5" thickBot="1" x14ac:dyDescent="0.4">
      <c r="B500" s="43"/>
      <c r="C500" s="96"/>
      <c r="D500" s="435" t="s">
        <v>98</v>
      </c>
      <c r="E500" s="436"/>
      <c r="F500" s="436" t="s">
        <v>99</v>
      </c>
      <c r="G500" s="437"/>
      <c r="H500" s="72">
        <f>SUM(H494:H499)</f>
        <v>0</v>
      </c>
    </row>
    <row r="501" spans="1:37" s="1" customFormat="1" ht="18.75" x14ac:dyDescent="0.35">
      <c r="B501" s="218"/>
      <c r="C501" s="219"/>
      <c r="D501" s="236"/>
      <c r="E501" s="236"/>
      <c r="F501" s="236"/>
      <c r="G501" s="236"/>
      <c r="H501" s="390"/>
    </row>
    <row r="502" spans="1:37" s="1" customFormat="1" ht="19.5" thickBot="1" x14ac:dyDescent="0.4">
      <c r="B502" s="218"/>
      <c r="C502" s="219"/>
      <c r="D502" s="235"/>
      <c r="E502" s="235"/>
      <c r="F502" s="235"/>
      <c r="G502" s="235"/>
      <c r="H502" s="75"/>
    </row>
    <row r="503" spans="1:37" ht="19.5" thickBot="1" x14ac:dyDescent="0.4">
      <c r="A503" s="231"/>
      <c r="B503" s="218"/>
      <c r="C503" s="218"/>
      <c r="D503" s="492" t="s">
        <v>351</v>
      </c>
      <c r="E503" s="493"/>
      <c r="F503" s="493"/>
      <c r="G503" s="494"/>
      <c r="H503" s="232"/>
    </row>
    <row r="504" spans="1:37" s="1" customFormat="1" ht="18.75" customHeight="1" thickBot="1" x14ac:dyDescent="0.4">
      <c r="A504" s="231"/>
      <c r="B504" s="22"/>
      <c r="C504" s="22"/>
      <c r="D504" s="495" t="s">
        <v>372</v>
      </c>
      <c r="E504" s="496"/>
      <c r="F504" s="496"/>
      <c r="G504" s="497"/>
      <c r="H504" s="233">
        <f>H186</f>
        <v>0</v>
      </c>
    </row>
    <row r="505" spans="1:37" s="1" customFormat="1" ht="18.75" customHeight="1" thickBot="1" x14ac:dyDescent="0.4">
      <c r="A505" s="231"/>
      <c r="B505" s="22"/>
      <c r="C505" s="22"/>
      <c r="D505" s="495" t="s">
        <v>373</v>
      </c>
      <c r="E505" s="496"/>
      <c r="F505" s="496"/>
      <c r="G505" s="497"/>
      <c r="H505" s="233">
        <f>H342</f>
        <v>0</v>
      </c>
    </row>
    <row r="506" spans="1:37" s="1" customFormat="1" ht="18.75" customHeight="1" thickBot="1" x14ac:dyDescent="0.4">
      <c r="A506" s="231"/>
      <c r="B506" s="22"/>
      <c r="C506" s="22"/>
      <c r="D506" s="495" t="s">
        <v>374</v>
      </c>
      <c r="E506" s="496"/>
      <c r="F506" s="496"/>
      <c r="G506" s="497"/>
      <c r="H506" s="233">
        <f>H500</f>
        <v>0</v>
      </c>
    </row>
    <row r="507" spans="1:37" s="1" customFormat="1" ht="19.5" thickBot="1" x14ac:dyDescent="0.4">
      <c r="A507" s="231"/>
      <c r="B507" s="34"/>
      <c r="C507" s="34"/>
      <c r="D507" s="489" t="s">
        <v>352</v>
      </c>
      <c r="E507" s="490"/>
      <c r="F507" s="490"/>
      <c r="G507" s="491"/>
      <c r="H507" s="234">
        <f>SUM(H504:H506)</f>
        <v>0</v>
      </c>
    </row>
    <row r="508" spans="1:37" s="1" customFormat="1" ht="18.75" x14ac:dyDescent="0.35">
      <c r="A508" s="231"/>
      <c r="B508" s="34"/>
      <c r="C508" s="34"/>
      <c r="D508" s="237"/>
      <c r="E508" s="237"/>
      <c r="F508" s="237"/>
      <c r="G508" s="237"/>
      <c r="H508" s="238"/>
    </row>
    <row r="509" spans="1:37" s="1" customFormat="1" ht="18.75" x14ac:dyDescent="0.35">
      <c r="A509" s="231"/>
      <c r="B509" s="34"/>
      <c r="C509" s="34"/>
      <c r="D509" s="237"/>
      <c r="E509" s="237"/>
      <c r="F509" s="237"/>
      <c r="G509" s="237"/>
      <c r="H509" s="238"/>
    </row>
    <row r="510" spans="1:37" ht="18.75" x14ac:dyDescent="0.25">
      <c r="B510" s="34"/>
      <c r="D510" s="35" t="s">
        <v>74</v>
      </c>
      <c r="E510" s="34"/>
      <c r="F510" s="121"/>
      <c r="G510" s="74"/>
      <c r="H510" s="73"/>
      <c r="I510"/>
      <c r="J510"/>
      <c r="K510"/>
      <c r="L510"/>
      <c r="M510"/>
      <c r="N510"/>
      <c r="O510"/>
      <c r="P510"/>
      <c r="Q510"/>
      <c r="R510"/>
      <c r="S510"/>
      <c r="T510"/>
      <c r="U510"/>
      <c r="V510"/>
      <c r="W510"/>
      <c r="X510"/>
      <c r="Y510"/>
      <c r="Z510"/>
      <c r="AA510"/>
      <c r="AB510"/>
      <c r="AC510"/>
      <c r="AD510"/>
      <c r="AE510"/>
      <c r="AF510"/>
      <c r="AG510"/>
      <c r="AH510"/>
      <c r="AI510"/>
      <c r="AJ510"/>
      <c r="AK510"/>
    </row>
    <row r="511" spans="1:37" ht="18.75" x14ac:dyDescent="0.25">
      <c r="B511" s="34"/>
      <c r="D511" s="35" t="s">
        <v>75</v>
      </c>
      <c r="E511" s="34"/>
      <c r="F511" s="121"/>
      <c r="G511" s="74"/>
      <c r="H511" s="73"/>
      <c r="I511"/>
      <c r="J511"/>
      <c r="K511"/>
      <c r="L511"/>
      <c r="M511"/>
      <c r="N511"/>
      <c r="O511"/>
      <c r="P511"/>
      <c r="Q511"/>
      <c r="R511"/>
      <c r="S511"/>
      <c r="T511"/>
      <c r="U511"/>
      <c r="V511"/>
      <c r="W511"/>
      <c r="X511"/>
      <c r="Y511"/>
      <c r="Z511"/>
      <c r="AA511"/>
      <c r="AB511"/>
      <c r="AC511"/>
      <c r="AD511"/>
      <c r="AE511"/>
      <c r="AF511"/>
      <c r="AG511"/>
      <c r="AH511"/>
      <c r="AI511"/>
      <c r="AJ511"/>
      <c r="AK511"/>
    </row>
    <row r="512" spans="1:37" ht="18.75" x14ac:dyDescent="0.25">
      <c r="B512" s="34"/>
      <c r="D512" s="35" t="s">
        <v>76</v>
      </c>
      <c r="E512" s="34"/>
      <c r="F512" s="121"/>
      <c r="G512" s="74"/>
      <c r="H512" s="73"/>
      <c r="I512"/>
      <c r="J512"/>
      <c r="K512"/>
      <c r="L512"/>
      <c r="M512"/>
      <c r="N512"/>
      <c r="O512"/>
      <c r="P512"/>
      <c r="Q512"/>
      <c r="R512"/>
      <c r="S512"/>
      <c r="T512"/>
      <c r="U512"/>
      <c r="V512"/>
      <c r="W512"/>
      <c r="X512"/>
      <c r="Y512"/>
      <c r="Z512"/>
      <c r="AA512"/>
      <c r="AB512"/>
      <c r="AC512"/>
      <c r="AD512"/>
      <c r="AE512"/>
      <c r="AF512"/>
      <c r="AG512"/>
      <c r="AH512"/>
      <c r="AI512"/>
      <c r="AJ512"/>
      <c r="AK512"/>
    </row>
    <row r="513" spans="8:8" ht="18.75" x14ac:dyDescent="0.25">
      <c r="H513" s="75"/>
    </row>
    <row r="515" spans="8:8" x14ac:dyDescent="0.25">
      <c r="H515" s="36"/>
    </row>
    <row r="516" spans="8:8" x14ac:dyDescent="0.25">
      <c r="H516" s="36"/>
    </row>
    <row r="517" spans="8:8" x14ac:dyDescent="0.25">
      <c r="H517" s="36"/>
    </row>
  </sheetData>
  <mergeCells count="91">
    <mergeCell ref="D507:G507"/>
    <mergeCell ref="D500:G500"/>
    <mergeCell ref="D503:G503"/>
    <mergeCell ref="D504:G504"/>
    <mergeCell ref="D505:G505"/>
    <mergeCell ref="D506:G506"/>
    <mergeCell ref="D481:G481"/>
    <mergeCell ref="D486:G486"/>
    <mergeCell ref="B491:G491"/>
    <mergeCell ref="D493:G493"/>
    <mergeCell ref="B456:G456"/>
    <mergeCell ref="B464:G464"/>
    <mergeCell ref="B467:G467"/>
    <mergeCell ref="B472:G472"/>
    <mergeCell ref="B473:G473"/>
    <mergeCell ref="D490:G490"/>
    <mergeCell ref="B406:G406"/>
    <mergeCell ref="B422:G422"/>
    <mergeCell ref="B428:G428"/>
    <mergeCell ref="B443:G443"/>
    <mergeCell ref="B444:G444"/>
    <mergeCell ref="B348:G348"/>
    <mergeCell ref="B356:G356"/>
    <mergeCell ref="B364:G364"/>
    <mergeCell ref="B380:G380"/>
    <mergeCell ref="B389:G389"/>
    <mergeCell ref="B333:G333"/>
    <mergeCell ref="D335:G335"/>
    <mergeCell ref="D342:G342"/>
    <mergeCell ref="B344:H344"/>
    <mergeCell ref="B310:G310"/>
    <mergeCell ref="B315:G315"/>
    <mergeCell ref="B316:G316"/>
    <mergeCell ref="D324:G324"/>
    <mergeCell ref="D328:G328"/>
    <mergeCell ref="D332:G332"/>
    <mergeCell ref="B271:G271"/>
    <mergeCell ref="B286:G286"/>
    <mergeCell ref="B287:G287"/>
    <mergeCell ref="B299:G299"/>
    <mergeCell ref="B307:G307"/>
    <mergeCell ref="B208:G208"/>
    <mergeCell ref="B224:G224"/>
    <mergeCell ref="B232:G232"/>
    <mergeCell ref="B249:G249"/>
    <mergeCell ref="B265:G265"/>
    <mergeCell ref="B188:H188"/>
    <mergeCell ref="B192:G192"/>
    <mergeCell ref="B200:G200"/>
    <mergeCell ref="B158:G158"/>
    <mergeCell ref="B159:G159"/>
    <mergeCell ref="D167:G167"/>
    <mergeCell ref="D171:G171"/>
    <mergeCell ref="B176:G176"/>
    <mergeCell ref="D178:G178"/>
    <mergeCell ref="D186:G186"/>
    <mergeCell ref="D175:G175"/>
    <mergeCell ref="D18:H18"/>
    <mergeCell ref="B150:G150"/>
    <mergeCell ref="B153:G153"/>
    <mergeCell ref="D12:H12"/>
    <mergeCell ref="B1:H1"/>
    <mergeCell ref="B2:H2"/>
    <mergeCell ref="B3:H3"/>
    <mergeCell ref="C4:H4"/>
    <mergeCell ref="D5:H5"/>
    <mergeCell ref="D6:H6"/>
    <mergeCell ref="D7:H7"/>
    <mergeCell ref="D8:H8"/>
    <mergeCell ref="D9:H9"/>
    <mergeCell ref="D10:H10"/>
    <mergeCell ref="D11:H11"/>
    <mergeCell ref="B114:G114"/>
    <mergeCell ref="D13:H13"/>
    <mergeCell ref="D14:H14"/>
    <mergeCell ref="D15:H15"/>
    <mergeCell ref="D16:H16"/>
    <mergeCell ref="D17:H17"/>
    <mergeCell ref="B142:G142"/>
    <mergeCell ref="D19:H19"/>
    <mergeCell ref="D30:G30"/>
    <mergeCell ref="B35:G35"/>
    <mergeCell ref="B43:G43"/>
    <mergeCell ref="B51:G51"/>
    <mergeCell ref="B31:H31"/>
    <mergeCell ref="B67:G67"/>
    <mergeCell ref="B75:G75"/>
    <mergeCell ref="B92:G92"/>
    <mergeCell ref="B108:G108"/>
    <mergeCell ref="B130:G130"/>
    <mergeCell ref="B129:G129"/>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9 - Дел 5 - Анекс 1
Реф. Бр.: LRCP-9210-MK-RFB-A.2.1.9 -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Петровец&amp;CРеконструкција на ул. 13, 14 и 15 во УБ 6, с. Ржаничино &amp;R&amp;P/&amp;N</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ECDD-15E0-4FB1-BE28-6A9B2A3B3906}">
  <sheetPr>
    <pageSetUpPr fitToPage="1"/>
  </sheetPr>
  <dimension ref="B1:K19"/>
  <sheetViews>
    <sheetView tabSelected="1" view="pageBreakPreview" zoomScaleNormal="100" zoomScaleSheetLayoutView="100" workbookViewId="0">
      <selection activeCell="H19" sqref="H19"/>
    </sheetView>
  </sheetViews>
  <sheetFormatPr defaultColWidth="25" defaultRowHeight="15.75" x14ac:dyDescent="0.25"/>
  <cols>
    <col min="1" max="1" width="6.28515625" customWidth="1"/>
    <col min="2" max="6" width="9.140625" style="6" customWidth="1"/>
    <col min="7" max="7" width="16.5703125" style="6" customWidth="1"/>
    <col min="8" max="8" width="23" style="6" customWidth="1"/>
    <col min="9" max="9" width="27.85546875" customWidth="1"/>
    <col min="10" max="10" width="22.140625" customWidth="1"/>
    <col min="11" max="11" width="12.42578125" customWidth="1"/>
    <col min="12" max="248" width="9.140625" customWidth="1"/>
    <col min="249" max="249" width="6.28515625" customWidth="1"/>
    <col min="250" max="254" width="9.140625" customWidth="1"/>
    <col min="255" max="255" width="20.85546875" customWidth="1"/>
  </cols>
  <sheetData>
    <row r="1" spans="2:11" ht="22.5" customHeight="1" thickBot="1" x14ac:dyDescent="0.3"/>
    <row r="2" spans="2:11" ht="93.75" customHeight="1" thickBot="1" x14ac:dyDescent="0.3">
      <c r="B2" s="501" t="s">
        <v>137</v>
      </c>
      <c r="C2" s="502"/>
      <c r="D2" s="502"/>
      <c r="E2" s="502"/>
      <c r="F2" s="502"/>
      <c r="G2" s="502"/>
      <c r="H2" s="502"/>
      <c r="I2" s="502"/>
      <c r="J2" s="503"/>
    </row>
    <row r="3" spans="2:11" ht="19.5" thickBot="1" x14ac:dyDescent="0.3">
      <c r="B3" s="504" t="s">
        <v>138</v>
      </c>
      <c r="C3" s="505"/>
      <c r="D3" s="505"/>
      <c r="E3" s="505"/>
      <c r="F3" s="505"/>
      <c r="G3" s="505"/>
      <c r="H3" s="505"/>
      <c r="I3" s="505"/>
      <c r="J3" s="506"/>
    </row>
    <row r="4" spans="2:11" ht="38.25" thickBot="1" x14ac:dyDescent="0.3">
      <c r="B4" s="507"/>
      <c r="C4" s="508"/>
      <c r="D4" s="508"/>
      <c r="E4" s="508"/>
      <c r="F4" s="508"/>
      <c r="G4" s="508"/>
      <c r="H4" s="9" t="s">
        <v>60</v>
      </c>
      <c r="I4" s="10" t="s">
        <v>100</v>
      </c>
      <c r="J4" s="11" t="s">
        <v>59</v>
      </c>
    </row>
    <row r="5" spans="2:11" ht="37.5" customHeight="1" x14ac:dyDescent="0.35">
      <c r="B5" s="509" t="s">
        <v>139</v>
      </c>
      <c r="C5" s="510"/>
      <c r="D5" s="510"/>
      <c r="E5" s="510"/>
      <c r="F5" s="510"/>
      <c r="G5" s="510"/>
      <c r="H5" s="46">
        <f>'Општина Гостивар'!H82</f>
        <v>0</v>
      </c>
      <c r="I5" s="152">
        <f t="shared" ref="I5:I12" si="0">H5*10%</f>
        <v>0</v>
      </c>
      <c r="J5" s="153">
        <f t="shared" ref="J5:J13" si="1">SUM(H5:I5)</f>
        <v>0</v>
      </c>
    </row>
    <row r="6" spans="2:11" ht="24" customHeight="1" x14ac:dyDescent="0.25">
      <c r="B6" s="513" t="s">
        <v>357</v>
      </c>
      <c r="C6" s="514"/>
      <c r="D6" s="514"/>
      <c r="E6" s="514"/>
      <c r="F6" s="514"/>
      <c r="G6" s="514"/>
      <c r="H6" s="239">
        <f>H5</f>
        <v>0</v>
      </c>
      <c r="I6" s="240">
        <f t="shared" si="0"/>
        <v>0</v>
      </c>
      <c r="J6" s="241">
        <f t="shared" si="1"/>
        <v>0</v>
      </c>
      <c r="K6" s="248"/>
    </row>
    <row r="7" spans="2:11" ht="37.5" customHeight="1" x14ac:dyDescent="0.35">
      <c r="B7" s="509" t="s">
        <v>222</v>
      </c>
      <c r="C7" s="510"/>
      <c r="D7" s="510"/>
      <c r="E7" s="510"/>
      <c r="F7" s="510"/>
      <c r="G7" s="510"/>
      <c r="H7" s="46">
        <f>'Општина Маврово и Ростуше'!H145</f>
        <v>0</v>
      </c>
      <c r="I7" s="152">
        <f t="shared" si="0"/>
        <v>0</v>
      </c>
      <c r="J7" s="153">
        <f t="shared" si="1"/>
        <v>0</v>
      </c>
    </row>
    <row r="8" spans="2:11" ht="18.75" x14ac:dyDescent="0.25">
      <c r="B8" s="513" t="s">
        <v>358</v>
      </c>
      <c r="C8" s="514"/>
      <c r="D8" s="514"/>
      <c r="E8" s="514"/>
      <c r="F8" s="514"/>
      <c r="G8" s="514"/>
      <c r="H8" s="239">
        <f>H7</f>
        <v>0</v>
      </c>
      <c r="I8" s="240">
        <f t="shared" si="0"/>
        <v>0</v>
      </c>
      <c r="J8" s="241">
        <f t="shared" si="1"/>
        <v>0</v>
      </c>
      <c r="K8" s="248"/>
    </row>
    <row r="9" spans="2:11" ht="38.25" customHeight="1" x14ac:dyDescent="0.35">
      <c r="B9" s="509" t="s">
        <v>353</v>
      </c>
      <c r="C9" s="510"/>
      <c r="D9" s="510"/>
      <c r="E9" s="510"/>
      <c r="F9" s="510"/>
      <c r="G9" s="510"/>
      <c r="H9" s="46">
        <f>'Општина Петровец'!H504</f>
        <v>0</v>
      </c>
      <c r="I9" s="152">
        <f t="shared" si="0"/>
        <v>0</v>
      </c>
      <c r="J9" s="153">
        <f t="shared" si="1"/>
        <v>0</v>
      </c>
    </row>
    <row r="10" spans="2:11" ht="38.25" customHeight="1" x14ac:dyDescent="0.35">
      <c r="B10" s="509" t="s">
        <v>354</v>
      </c>
      <c r="C10" s="510"/>
      <c r="D10" s="510"/>
      <c r="E10" s="510"/>
      <c r="F10" s="510"/>
      <c r="G10" s="510"/>
      <c r="H10" s="46">
        <f>'Општина Петровец'!H505</f>
        <v>0</v>
      </c>
      <c r="I10" s="152">
        <f t="shared" si="0"/>
        <v>0</v>
      </c>
      <c r="J10" s="153">
        <f t="shared" si="1"/>
        <v>0</v>
      </c>
    </row>
    <row r="11" spans="2:11" ht="38.25" customHeight="1" x14ac:dyDescent="0.35">
      <c r="B11" s="509" t="s">
        <v>355</v>
      </c>
      <c r="C11" s="510"/>
      <c r="D11" s="510"/>
      <c r="E11" s="510"/>
      <c r="F11" s="510"/>
      <c r="G11" s="510"/>
      <c r="H11" s="46">
        <f>'Општина Петровец'!H506</f>
        <v>0</v>
      </c>
      <c r="I11" s="152">
        <f t="shared" si="0"/>
        <v>0</v>
      </c>
      <c r="J11" s="153">
        <f t="shared" si="1"/>
        <v>0</v>
      </c>
    </row>
    <row r="12" spans="2:11" ht="29.25" customHeight="1" thickBot="1" x14ac:dyDescent="0.3">
      <c r="B12" s="511" t="s">
        <v>359</v>
      </c>
      <c r="C12" s="512"/>
      <c r="D12" s="512"/>
      <c r="E12" s="512"/>
      <c r="F12" s="512"/>
      <c r="G12" s="512"/>
      <c r="H12" s="242">
        <f>SUM(H9:H11)</f>
        <v>0</v>
      </c>
      <c r="I12" s="243">
        <f t="shared" si="0"/>
        <v>0</v>
      </c>
      <c r="J12" s="244">
        <f t="shared" si="1"/>
        <v>0</v>
      </c>
      <c r="K12" s="248"/>
    </row>
    <row r="13" spans="2:11" ht="39.75" customHeight="1" thickBot="1" x14ac:dyDescent="0.3">
      <c r="B13" s="515" t="s">
        <v>356</v>
      </c>
      <c r="C13" s="516"/>
      <c r="D13" s="516"/>
      <c r="E13" s="516"/>
      <c r="F13" s="516"/>
      <c r="G13" s="516"/>
      <c r="H13" s="246">
        <f>H12+H8+H6</f>
        <v>0</v>
      </c>
      <c r="I13" s="245">
        <f>I12+I8+I6</f>
        <v>0</v>
      </c>
      <c r="J13" s="245">
        <f t="shared" si="1"/>
        <v>0</v>
      </c>
    </row>
    <row r="14" spans="2:11" ht="29.25" customHeight="1" thickBot="1" x14ac:dyDescent="0.3">
      <c r="B14" s="498" t="s">
        <v>61</v>
      </c>
      <c r="C14" s="499"/>
      <c r="D14" s="499"/>
      <c r="E14" s="499"/>
      <c r="F14" s="499"/>
      <c r="G14" s="499"/>
      <c r="H14" s="499"/>
      <c r="I14" s="500"/>
      <c r="J14" s="247">
        <f>J6+J8+J12</f>
        <v>0</v>
      </c>
      <c r="K14" s="248"/>
    </row>
    <row r="15" spans="2:11" x14ac:dyDescent="0.25">
      <c r="H15" s="151"/>
      <c r="I15" s="151"/>
      <c r="J15" s="151"/>
    </row>
    <row r="17" spans="2:2" ht="18.75" x14ac:dyDescent="0.25">
      <c r="B17" s="421" t="s">
        <v>74</v>
      </c>
    </row>
    <row r="18" spans="2:2" ht="18.75" x14ac:dyDescent="0.25">
      <c r="B18" s="421" t="s">
        <v>75</v>
      </c>
    </row>
    <row r="19" spans="2:2" ht="18.75" x14ac:dyDescent="0.25">
      <c r="B19" s="421" t="s">
        <v>76</v>
      </c>
    </row>
  </sheetData>
  <mergeCells count="13">
    <mergeCell ref="B14:I14"/>
    <mergeCell ref="B2:J2"/>
    <mergeCell ref="B3:J3"/>
    <mergeCell ref="B4:G4"/>
    <mergeCell ref="B5:G5"/>
    <mergeCell ref="B12:G12"/>
    <mergeCell ref="B7:G7"/>
    <mergeCell ref="B6:G6"/>
    <mergeCell ref="B8:G8"/>
    <mergeCell ref="B9:G9"/>
    <mergeCell ref="B10:G10"/>
    <mergeCell ref="B11:G11"/>
    <mergeCell ref="B13:G13"/>
  </mergeCells>
  <pageMargins left="0.70866141732283505" right="0.70866141732283505" top="0.74803149606299202" bottom="0.74803149606299202" header="0.31496062992126" footer="0.31496062992126"/>
  <pageSetup paperSize="9" scale="56" fitToHeight="0" orientation="portrait" r:id="rId1"/>
  <headerFooter>
    <oddHeader>&amp;CБАРАЊЕ ЗА ПОНУДИ - Тендер 9 - Дел 5 - АНЕКС БР. 1
Реф. Бр.: LRCP-9210-MK-RFB-A.2.1.9 - Тендер 9 -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9 Дел 5&amp;R&amp;P/&amp;N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Општина Гостивар</vt:lpstr>
      <vt:lpstr>Општина Маврово и Ростуше</vt:lpstr>
      <vt:lpstr>Општина Петровец</vt:lpstr>
      <vt:lpstr>Рекапитулар Тендер9-Дел5</vt:lpstr>
      <vt:lpstr>'Општина Гостивар'!Print_Area</vt:lpstr>
      <vt:lpstr>'Општина Маврово и Ростуше'!Print_Area</vt:lpstr>
      <vt:lpstr>'Општина Петровец'!Print_Area</vt:lpstr>
      <vt:lpstr>'Рекапитулар Тендер9-Дел5'!Print_Area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Irena Paunovikj</cp:lastModifiedBy>
  <cp:lastPrinted>2024-10-07T07:12:51Z</cp:lastPrinted>
  <dcterms:created xsi:type="dcterms:W3CDTF">2021-09-06T05:13:51Z</dcterms:created>
  <dcterms:modified xsi:type="dcterms:W3CDTF">2024-10-07T08:07:30Z</dcterms:modified>
</cp:coreProperties>
</file>